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customXml/itemProps1.xml" ContentType="application/vnd.openxmlformats-officedocument.customXmlProperties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5480" windowHeight="901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V71" i="1"/>
  <c r="V70"/>
  <c r="V63"/>
  <c r="V64"/>
  <c r="V65"/>
  <c r="V66"/>
  <c r="V67"/>
  <c r="V68"/>
  <c r="V69"/>
  <c r="V62"/>
  <c r="T70"/>
  <c r="U70"/>
  <c r="AB40"/>
  <c r="AB30"/>
  <c r="AB31"/>
  <c r="AB32"/>
  <c r="AB33"/>
  <c r="AB34"/>
  <c r="AB35"/>
  <c r="AB36"/>
  <c r="AB37"/>
  <c r="AB38"/>
  <c r="AB39"/>
  <c r="AA40"/>
  <c r="AA30"/>
  <c r="AA31"/>
  <c r="AA32"/>
  <c r="AA33"/>
  <c r="AA34"/>
  <c r="AA35"/>
  <c r="AA36"/>
  <c r="AA37"/>
  <c r="AA38"/>
  <c r="AA39"/>
  <c r="AA29"/>
  <c r="Z40"/>
  <c r="Z30"/>
  <c r="Z31"/>
  <c r="Z32"/>
  <c r="Z33"/>
  <c r="Z34"/>
  <c r="Z35"/>
  <c r="Z36"/>
  <c r="Z37"/>
  <c r="Z38"/>
  <c r="Z39"/>
  <c r="Z29"/>
  <c r="Y30"/>
  <c r="Y31"/>
  <c r="Y32"/>
  <c r="Y33"/>
  <c r="Y34"/>
  <c r="Y35"/>
  <c r="Y36"/>
  <c r="Y37"/>
  <c r="Y38"/>
  <c r="Y39"/>
  <c r="L38"/>
  <c r="L37"/>
  <c r="L36"/>
  <c r="L35"/>
  <c r="L34"/>
  <c r="L33"/>
  <c r="L32"/>
  <c r="L31"/>
  <c r="L30"/>
  <c r="L29"/>
  <c r="J4"/>
  <c r="J5"/>
  <c r="J6"/>
  <c r="J7"/>
  <c r="J8"/>
  <c r="J9"/>
  <c r="J10"/>
  <c r="J11"/>
  <c r="J12"/>
  <c r="J3"/>
  <c r="O37"/>
  <c r="O35"/>
  <c r="O33"/>
  <c r="O31"/>
  <c r="O29"/>
  <c r="N40"/>
  <c r="M40"/>
  <c r="G3"/>
  <c r="G4"/>
  <c r="G5"/>
  <c r="H10"/>
  <c r="K14"/>
  <c r="K13"/>
  <c r="L14"/>
  <c r="H6"/>
  <c r="H14"/>
  <c r="H13"/>
  <c r="H4"/>
  <c r="H8"/>
  <c r="H12"/>
  <c r="H3"/>
  <c r="H5"/>
  <c r="H7"/>
  <c r="H9"/>
  <c r="H11"/>
  <c r="J13"/>
  <c r="N12"/>
  <c r="G6"/>
  <c r="M39"/>
  <c r="O30"/>
  <c r="O32"/>
  <c r="O34"/>
  <c r="O36"/>
  <c r="O38"/>
  <c r="M42"/>
  <c r="G7"/>
  <c r="L39"/>
  <c r="G8"/>
  <c r="O39"/>
  <c r="O40"/>
  <c r="O41"/>
  <c r="S33"/>
  <c r="S31"/>
  <c r="R32"/>
  <c r="R36"/>
  <c r="R29"/>
  <c r="P36"/>
  <c r="P32"/>
  <c r="S30"/>
  <c r="S34"/>
  <c r="S38"/>
  <c r="R31"/>
  <c r="R35"/>
  <c r="P35"/>
  <c r="P31"/>
  <c r="S37"/>
  <c r="S35"/>
  <c r="R30"/>
  <c r="R34"/>
  <c r="R38"/>
  <c r="P38"/>
  <c r="P34"/>
  <c r="P30"/>
  <c r="S32"/>
  <c r="S36"/>
  <c r="S29"/>
  <c r="R33"/>
  <c r="R37"/>
  <c r="P29"/>
  <c r="P37"/>
  <c r="P33"/>
  <c r="G9"/>
  <c r="M44"/>
  <c r="P39"/>
  <c r="S39"/>
  <c r="R39"/>
  <c r="P40"/>
  <c r="R40"/>
  <c r="R41"/>
  <c r="G10"/>
  <c r="S40"/>
  <c r="S41"/>
  <c r="G11"/>
  <c r="P43"/>
  <c r="Q43"/>
  <c r="P41"/>
  <c r="Q41"/>
  <c r="S43"/>
  <c r="R43"/>
  <c r="X32"/>
  <c r="X36"/>
  <c r="X29"/>
  <c r="Y29"/>
  <c r="X33"/>
  <c r="X37"/>
  <c r="T33"/>
  <c r="U33"/>
  <c r="V33"/>
  <c r="T37"/>
  <c r="U37"/>
  <c r="V37"/>
  <c r="T32"/>
  <c r="U32"/>
  <c r="V32"/>
  <c r="T29"/>
  <c r="T34"/>
  <c r="U34"/>
  <c r="V34"/>
  <c r="X39"/>
  <c r="T39"/>
  <c r="U39"/>
  <c r="V39"/>
  <c r="X30"/>
  <c r="X34"/>
  <c r="X38"/>
  <c r="X31"/>
  <c r="X35"/>
  <c r="T31"/>
  <c r="U31"/>
  <c r="V31"/>
  <c r="T35"/>
  <c r="U35"/>
  <c r="V35"/>
  <c r="T36"/>
  <c r="U36"/>
  <c r="V36"/>
  <c r="T30"/>
  <c r="U30"/>
  <c r="V30"/>
  <c r="T38"/>
  <c r="U38"/>
  <c r="V38"/>
  <c r="G12"/>
  <c r="G13"/>
  <c r="F12"/>
  <c r="T40"/>
  <c r="U40"/>
  <c r="V40"/>
  <c r="U29"/>
  <c r="V29"/>
  <c r="F13"/>
  <c r="F3"/>
  <c r="F4"/>
  <c r="F5"/>
  <c r="F6"/>
  <c r="F7"/>
  <c r="F8"/>
  <c r="F9"/>
  <c r="F10"/>
  <c r="F11"/>
</calcChain>
</file>

<file path=xl/sharedStrings.xml><?xml version="1.0" encoding="utf-8"?>
<sst xmlns="http://schemas.openxmlformats.org/spreadsheetml/2006/main" count="64" uniqueCount="49">
  <si>
    <t>xi</t>
  </si>
  <si>
    <t>Xi</t>
  </si>
  <si>
    <t>Среднее</t>
  </si>
  <si>
    <t>Стандартная ошибка</t>
  </si>
  <si>
    <t>Медиана</t>
  </si>
  <si>
    <t>Мода</t>
  </si>
  <si>
    <t>Стандартное отклонение</t>
  </si>
  <si>
    <t>Дисперсия выборки</t>
  </si>
  <si>
    <t>Эксцесс</t>
  </si>
  <si>
    <t>Асимметричность</t>
  </si>
  <si>
    <t>Интервал</t>
  </si>
  <si>
    <t>Минимум</t>
  </si>
  <si>
    <t>Максимум</t>
  </si>
  <si>
    <t>Сумма</t>
  </si>
  <si>
    <t>Счет</t>
  </si>
  <si>
    <t>Наибольший(2)</t>
  </si>
  <si>
    <t>Наименьший(3)</t>
  </si>
  <si>
    <t>Уровень надежности(95,0%)</t>
  </si>
  <si>
    <t>Частота</t>
  </si>
  <si>
    <t>Интегральный %</t>
  </si>
  <si>
    <t>В.Г.</t>
  </si>
  <si>
    <t>Н.Г.</t>
  </si>
  <si>
    <t>ширина интервала</t>
  </si>
  <si>
    <t>Частость</t>
  </si>
  <si>
    <t>накопленная частота</t>
  </si>
  <si>
    <t>накопленная частость</t>
  </si>
  <si>
    <t>среднее арифметическое</t>
  </si>
  <si>
    <t>дисперсия смещенная</t>
  </si>
  <si>
    <t>Центральный момент третьего порядка</t>
  </si>
  <si>
    <t>Центральный момент четвертого порядка</t>
  </si>
  <si>
    <t>Несмещенная дисперсия</t>
  </si>
  <si>
    <t>Стандартное отклонение несмещенное</t>
  </si>
  <si>
    <t>Модальный интервал</t>
  </si>
  <si>
    <t>Отсортированная В.Г.</t>
  </si>
  <si>
    <t>Коэффициент асимметрии</t>
  </si>
  <si>
    <t xml:space="preserve">              f(x)</t>
  </si>
  <si>
    <t xml:space="preserve">      Теоретическая частость отнесенная ко всей ширине интервала  hf(x)</t>
  </si>
  <si>
    <t>Эмпирическая частота</t>
  </si>
  <si>
    <t>Теоретическая частота</t>
  </si>
  <si>
    <t>Округленная теоретическая частота</t>
  </si>
  <si>
    <t>Второй способ расчета</t>
  </si>
  <si>
    <t>F(b)</t>
  </si>
  <si>
    <t>F(a)</t>
  </si>
  <si>
    <t>F(b)-F(a)</t>
  </si>
  <si>
    <t>Расчетное значение критерия</t>
  </si>
  <si>
    <t>Критическое значение критерия</t>
  </si>
  <si>
    <t xml:space="preserve">На уровне значимости α=0,05 гипотеза Н0 не принимается </t>
  </si>
  <si>
    <t>Вывод о форме ряда: Ряд распределения несимметричный (Ac&lt;0, левосторонняя ассиметрия); Островершинный по сравнению с нормальным(Ek&gt;0)</t>
  </si>
  <si>
    <t>стандартное отклонение смещенное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</si>
</sst>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0" fillId="0" borderId="1" xfId="0" applyFill="1" applyBorder="1" applyAlignme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0" fontId="0" fillId="0" borderId="1" xfId="0" applyNumberFormat="1" applyFill="1" applyBorder="1" applyAlignment="1"/>
    <xf numFmtId="0" fontId="0" fillId="0" borderId="1" xfId="0" applyNumberFormat="1" applyFill="1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" xfId="0" applyBorder="1"/>
    <xf numFmtId="10" fontId="0" fillId="0" borderId="0" xfId="0" applyNumberFormat="1"/>
    <xf numFmtId="0" fontId="0" fillId="0" borderId="0" xfId="0" applyNumberFormat="1"/>
    <xf numFmtId="0" fontId="0" fillId="0" borderId="3" xfId="0" applyBorder="1"/>
    <xf numFmtId="0" fontId="0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/>
    <xf numFmtId="0" fontId="3" fillId="0" borderId="1" xfId="0" applyFont="1" applyBorder="1"/>
    <xf numFmtId="0" fontId="3" fillId="0" borderId="1" xfId="0" applyFont="1" applyFill="1" applyBorder="1" applyAlignment="1"/>
    <xf numFmtId="0" fontId="0" fillId="0" borderId="1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/>
    <xf numFmtId="0" fontId="0" fillId="0" borderId="4" xfId="0" applyBorder="1" applyAlignment="1"/>
    <xf numFmtId="0" fontId="0" fillId="3" borderId="0" xfId="0" applyFill="1" applyAlignment="1"/>
    <xf numFmtId="0" fontId="0" fillId="2" borderId="4" xfId="0" applyFill="1" applyBorder="1" applyAlignment="1"/>
    <xf numFmtId="0" fontId="0" fillId="2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Отсортированная</a:t>
            </a:r>
            <a:r>
              <a:rPr lang="ru-RU" baseline="0"/>
              <a:t> гистограмма</a:t>
            </a:r>
            <a:endParaRPr lang="ru-RU"/>
          </a:p>
        </c:rich>
      </c:tx>
    </c:title>
    <c:plotArea>
      <c:layout>
        <c:manualLayout>
          <c:layoutTarget val="inner"/>
          <c:xMode val="edge"/>
          <c:yMode val="edge"/>
          <c:x val="0.16995122283974806"/>
          <c:y val="0.18321268309203284"/>
          <c:w val="0.49390472021791798"/>
          <c:h val="0.2952789772246211"/>
        </c:manualLayout>
      </c:layout>
      <c:barChart>
        <c:barDir val="col"/>
        <c:grouping val="clustered"/>
        <c:ser>
          <c:idx val="0"/>
          <c:order val="0"/>
          <c:tx>
            <c:v>Частота</c:v>
          </c:tx>
          <c:cat>
            <c:numRef>
              <c:f>Лист1!$N$3:$N$13</c:f>
              <c:numCache>
                <c:formatCode>General</c:formatCode>
                <c:ptCount val="11"/>
                <c:pt idx="0">
                  <c:v>6.4939856461435568</c:v>
                </c:pt>
                <c:pt idx="1">
                  <c:v>7.2253870244324219</c:v>
                </c:pt>
                <c:pt idx="2">
                  <c:v>5.7625842678546917</c:v>
                </c:pt>
                <c:pt idx="3">
                  <c:v>5.0311828895658266</c:v>
                </c:pt>
                <c:pt idx="4">
                  <c:v>4.2997815112769615</c:v>
                </c:pt>
                <c:pt idx="5">
                  <c:v>7.956788402721287</c:v>
                </c:pt>
                <c:pt idx="6">
                  <c:v>8.688189781010152</c:v>
                </c:pt>
                <c:pt idx="7">
                  <c:v>2.8369787546992304</c:v>
                </c:pt>
                <c:pt idx="8">
                  <c:v>3.5683801329880955</c:v>
                </c:pt>
                <c:pt idx="9">
                  <c:v>9.4195911592990171</c:v>
                </c:pt>
                <c:pt idx="10">
                  <c:v>2.1055773764103649</c:v>
                </c:pt>
              </c:numCache>
            </c:numRef>
          </c:cat>
          <c:val>
            <c:numRef>
              <c:f>Лист1!$O$3:$O$13</c:f>
              <c:numCache>
                <c:formatCode>General</c:formatCode>
                <c:ptCount val="11"/>
                <c:pt idx="0">
                  <c:v>27</c:v>
                </c:pt>
                <c:pt idx="1">
                  <c:v>24</c:v>
                </c:pt>
                <c:pt idx="2">
                  <c:v>14</c:v>
                </c:pt>
                <c:pt idx="3">
                  <c:v>11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</c:ser>
        <c:axId val="50337664"/>
        <c:axId val="50344704"/>
      </c:barChart>
      <c:lineChart>
        <c:grouping val="standard"/>
        <c:ser>
          <c:idx val="1"/>
          <c:order val="1"/>
          <c:tx>
            <c:v>Интегральный %</c:v>
          </c:tx>
          <c:cat>
            <c:numRef>
              <c:f>Лист1!$N$3:$N$13</c:f>
              <c:numCache>
                <c:formatCode>General</c:formatCode>
                <c:ptCount val="11"/>
                <c:pt idx="0">
                  <c:v>6.4939856461435568</c:v>
                </c:pt>
                <c:pt idx="1">
                  <c:v>7.2253870244324219</c:v>
                </c:pt>
                <c:pt idx="2">
                  <c:v>5.7625842678546917</c:v>
                </c:pt>
                <c:pt idx="3">
                  <c:v>5.0311828895658266</c:v>
                </c:pt>
                <c:pt idx="4">
                  <c:v>4.2997815112769615</c:v>
                </c:pt>
                <c:pt idx="5">
                  <c:v>7.956788402721287</c:v>
                </c:pt>
                <c:pt idx="6">
                  <c:v>8.688189781010152</c:v>
                </c:pt>
                <c:pt idx="7">
                  <c:v>2.8369787546992304</c:v>
                </c:pt>
                <c:pt idx="8">
                  <c:v>3.5683801329880955</c:v>
                </c:pt>
                <c:pt idx="9">
                  <c:v>9.4195911592990171</c:v>
                </c:pt>
                <c:pt idx="10">
                  <c:v>2.1055773764103649</c:v>
                </c:pt>
              </c:numCache>
            </c:numRef>
          </c:cat>
          <c:val>
            <c:numRef>
              <c:f>Лист1!$P$3:$P$13</c:f>
              <c:numCache>
                <c:formatCode>0.00%</c:formatCode>
                <c:ptCount val="11"/>
                <c:pt idx="0">
                  <c:v>0.27</c:v>
                </c:pt>
                <c:pt idx="1">
                  <c:v>0.51</c:v>
                </c:pt>
                <c:pt idx="2">
                  <c:v>0.65</c:v>
                </c:pt>
                <c:pt idx="3">
                  <c:v>0.76</c:v>
                </c:pt>
                <c:pt idx="4">
                  <c:v>0.82</c:v>
                </c:pt>
                <c:pt idx="5">
                  <c:v>0.88</c:v>
                </c:pt>
                <c:pt idx="6">
                  <c:v>0.92</c:v>
                </c:pt>
                <c:pt idx="7">
                  <c:v>0.95</c:v>
                </c:pt>
                <c:pt idx="8">
                  <c:v>0.97</c:v>
                </c:pt>
                <c:pt idx="9">
                  <c:v>0.99</c:v>
                </c:pt>
                <c:pt idx="10">
                  <c:v>1</c:v>
                </c:pt>
              </c:numCache>
            </c:numRef>
          </c:val>
        </c:ser>
        <c:marker val="1"/>
        <c:axId val="50346624"/>
        <c:axId val="50372992"/>
      </c:lineChart>
      <c:catAx>
        <c:axId val="50337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Отсортированная В.Г.</a:t>
                </a:r>
              </a:p>
            </c:rich>
          </c:tx>
        </c:title>
        <c:numFmt formatCode="General" sourceLinked="1"/>
        <c:tickLblPos val="nextTo"/>
        <c:crossAx val="50344704"/>
        <c:crosses val="autoZero"/>
        <c:auto val="1"/>
        <c:lblAlgn val="ctr"/>
        <c:lblOffset val="100"/>
      </c:catAx>
      <c:valAx>
        <c:axId val="5034470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Частота</a:t>
                </a:r>
              </a:p>
            </c:rich>
          </c:tx>
        </c:title>
        <c:numFmt formatCode="General" sourceLinked="1"/>
        <c:tickLblPos val="nextTo"/>
        <c:crossAx val="50337664"/>
        <c:crosses val="autoZero"/>
        <c:crossBetween val="between"/>
      </c:valAx>
      <c:catAx>
        <c:axId val="50346624"/>
        <c:scaling>
          <c:orientation val="minMax"/>
        </c:scaling>
        <c:delete val="1"/>
        <c:axPos val="b"/>
        <c:numFmt formatCode="General" sourceLinked="1"/>
        <c:tickLblPos val="nextTo"/>
        <c:crossAx val="50372992"/>
        <c:crosses val="autoZero"/>
        <c:auto val="1"/>
        <c:lblAlgn val="ctr"/>
        <c:lblOffset val="100"/>
      </c:catAx>
      <c:valAx>
        <c:axId val="50372992"/>
        <c:scaling>
          <c:orientation val="minMax"/>
        </c:scaling>
        <c:axPos val="r"/>
        <c:numFmt formatCode="0.00%" sourceLinked="1"/>
        <c:tickLblPos val="nextTo"/>
        <c:crossAx val="50346624"/>
        <c:crosses val="max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Кумулята</a:t>
            </a:r>
          </a:p>
          <a:p>
            <a:pPr>
              <a:defRPr/>
            </a:pPr>
            <a:endParaRPr lang="ru-RU"/>
          </a:p>
        </c:rich>
      </c:tx>
    </c:title>
    <c:plotArea>
      <c:layout>
        <c:manualLayout>
          <c:layoutTarget val="inner"/>
          <c:xMode val="edge"/>
          <c:yMode val="edge"/>
          <c:x val="0.13066213205552119"/>
          <c:y val="0.18961625282167044"/>
          <c:w val="0.58013986632651415"/>
          <c:h val="0.54401805869074493"/>
        </c:manualLayout>
      </c:layout>
      <c:barChart>
        <c:barDir val="col"/>
        <c:grouping val="clustered"/>
        <c:ser>
          <c:idx val="0"/>
          <c:order val="0"/>
          <c:tx>
            <c:strRef>
              <c:f>Лист1!$G$2</c:f>
              <c:strCache>
                <c:ptCount val="1"/>
                <c:pt idx="0">
                  <c:v>накопленная частота</c:v>
                </c:pt>
              </c:strCache>
            </c:strRef>
          </c:tx>
          <c:cat>
            <c:numRef>
              <c:f>Лист1!$K$2:$K$13</c:f>
              <c:numCache>
                <c:formatCode>General</c:formatCode>
                <c:ptCount val="12"/>
                <c:pt idx="1">
                  <c:v>2.1055773764103649</c:v>
                </c:pt>
                <c:pt idx="2">
                  <c:v>2.8369787546992304</c:v>
                </c:pt>
                <c:pt idx="3">
                  <c:v>3.5683801329880955</c:v>
                </c:pt>
                <c:pt idx="4">
                  <c:v>4.2997815112769615</c:v>
                </c:pt>
                <c:pt idx="5">
                  <c:v>5.0311828895658266</c:v>
                </c:pt>
                <c:pt idx="6">
                  <c:v>5.7625842678546917</c:v>
                </c:pt>
                <c:pt idx="7">
                  <c:v>6.4939856461435568</c:v>
                </c:pt>
                <c:pt idx="8">
                  <c:v>7.2253870244324219</c:v>
                </c:pt>
                <c:pt idx="9">
                  <c:v>7.956788402721287</c:v>
                </c:pt>
                <c:pt idx="10">
                  <c:v>8.688189781010152</c:v>
                </c:pt>
                <c:pt idx="11">
                  <c:v>9.4195911592990171</c:v>
                </c:pt>
              </c:numCache>
            </c:numRef>
          </c:cat>
          <c:val>
            <c:numRef>
              <c:f>Лист1!$G$3:$G$13</c:f>
              <c:numCache>
                <c:formatCode>General</c:formatCode>
                <c:ptCount val="11"/>
                <c:pt idx="0">
                  <c:v>1</c:v>
                </c:pt>
                <c:pt idx="1">
                  <c:v>4</c:v>
                </c:pt>
                <c:pt idx="2">
                  <c:v>6</c:v>
                </c:pt>
                <c:pt idx="3">
                  <c:v>12</c:v>
                </c:pt>
                <c:pt idx="4">
                  <c:v>23</c:v>
                </c:pt>
                <c:pt idx="5">
                  <c:v>37</c:v>
                </c:pt>
                <c:pt idx="6">
                  <c:v>64</c:v>
                </c:pt>
                <c:pt idx="7">
                  <c:v>88</c:v>
                </c:pt>
                <c:pt idx="8">
                  <c:v>94</c:v>
                </c:pt>
                <c:pt idx="9">
                  <c:v>98</c:v>
                </c:pt>
                <c:pt idx="10">
                  <c:v>100</c:v>
                </c:pt>
              </c:numCache>
            </c:numRef>
          </c:val>
        </c:ser>
        <c:gapWidth val="0"/>
        <c:axId val="50388992"/>
        <c:axId val="50390912"/>
      </c:barChart>
      <c:catAx>
        <c:axId val="503889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В.Г.</a:t>
                </a:r>
              </a:p>
            </c:rich>
          </c:tx>
        </c:title>
        <c:numFmt formatCode="General" sourceLinked="1"/>
        <c:majorTickMark val="none"/>
        <c:tickLblPos val="nextTo"/>
        <c:crossAx val="50390912"/>
        <c:crosses val="autoZero"/>
        <c:auto val="1"/>
        <c:lblAlgn val="ctr"/>
        <c:lblOffset val="100"/>
      </c:catAx>
      <c:valAx>
        <c:axId val="5039091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Накопленная</a:t>
                </a:r>
                <a:r>
                  <a:rPr lang="ru-RU" baseline="0"/>
                  <a:t> Частота</a:t>
                </a:r>
              </a:p>
            </c:rich>
          </c:tx>
        </c:title>
        <c:numFmt formatCode="General" sourceLinked="1"/>
        <c:tickLblPos val="nextTo"/>
        <c:crossAx val="50388992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Огива</a:t>
            </a:r>
          </a:p>
        </c:rich>
      </c:tx>
    </c:title>
    <c:plotArea>
      <c:layout/>
      <c:barChart>
        <c:barDir val="bar"/>
        <c:grouping val="clustered"/>
        <c:ser>
          <c:idx val="0"/>
          <c:order val="0"/>
          <c:tx>
            <c:strRef>
              <c:f>Лист1!$G$2</c:f>
              <c:strCache>
                <c:ptCount val="1"/>
                <c:pt idx="0">
                  <c:v>накопленная частота</c:v>
                </c:pt>
              </c:strCache>
            </c:strRef>
          </c:tx>
          <c:cat>
            <c:numRef>
              <c:f>Лист1!$K$3:$K$13</c:f>
              <c:numCache>
                <c:formatCode>General</c:formatCode>
                <c:ptCount val="11"/>
                <c:pt idx="0">
                  <c:v>2.1055773764103649</c:v>
                </c:pt>
                <c:pt idx="1">
                  <c:v>2.8369787546992304</c:v>
                </c:pt>
                <c:pt idx="2">
                  <c:v>3.5683801329880955</c:v>
                </c:pt>
                <c:pt idx="3">
                  <c:v>4.2997815112769615</c:v>
                </c:pt>
                <c:pt idx="4">
                  <c:v>5.0311828895658266</c:v>
                </c:pt>
                <c:pt idx="5">
                  <c:v>5.7625842678546917</c:v>
                </c:pt>
                <c:pt idx="6">
                  <c:v>6.4939856461435568</c:v>
                </c:pt>
                <c:pt idx="7">
                  <c:v>7.2253870244324219</c:v>
                </c:pt>
                <c:pt idx="8">
                  <c:v>7.956788402721287</c:v>
                </c:pt>
                <c:pt idx="9">
                  <c:v>8.688189781010152</c:v>
                </c:pt>
                <c:pt idx="10">
                  <c:v>9.4195911592990171</c:v>
                </c:pt>
              </c:numCache>
            </c:numRef>
          </c:cat>
          <c:val>
            <c:numRef>
              <c:f>Лист1!$G$3:$G$13</c:f>
              <c:numCache>
                <c:formatCode>General</c:formatCode>
                <c:ptCount val="11"/>
                <c:pt idx="0">
                  <c:v>1</c:v>
                </c:pt>
                <c:pt idx="1">
                  <c:v>4</c:v>
                </c:pt>
                <c:pt idx="2">
                  <c:v>6</c:v>
                </c:pt>
                <c:pt idx="3">
                  <c:v>12</c:v>
                </c:pt>
                <c:pt idx="4">
                  <c:v>23</c:v>
                </c:pt>
                <c:pt idx="5">
                  <c:v>37</c:v>
                </c:pt>
                <c:pt idx="6">
                  <c:v>64</c:v>
                </c:pt>
                <c:pt idx="7">
                  <c:v>88</c:v>
                </c:pt>
                <c:pt idx="8">
                  <c:v>94</c:v>
                </c:pt>
                <c:pt idx="9">
                  <c:v>98</c:v>
                </c:pt>
                <c:pt idx="10">
                  <c:v>100</c:v>
                </c:pt>
              </c:numCache>
            </c:numRef>
          </c:val>
        </c:ser>
        <c:gapWidth val="0"/>
        <c:axId val="50432256"/>
        <c:axId val="50475392"/>
      </c:barChart>
      <c:catAx>
        <c:axId val="5043225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В.Г.</a:t>
                </a:r>
              </a:p>
            </c:rich>
          </c:tx>
        </c:title>
        <c:numFmt formatCode="General" sourceLinked="1"/>
        <c:majorTickMark val="none"/>
        <c:tickLblPos val="nextTo"/>
        <c:crossAx val="50475392"/>
        <c:crosses val="autoZero"/>
        <c:auto val="1"/>
        <c:lblAlgn val="ctr"/>
        <c:lblOffset val="100"/>
      </c:catAx>
      <c:valAx>
        <c:axId val="50475392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Накопленные</a:t>
                </a:r>
                <a:r>
                  <a:rPr lang="ru-RU" baseline="0"/>
                  <a:t> частоты</a:t>
                </a:r>
                <a:endParaRPr lang="ru-RU"/>
              </a:p>
            </c:rich>
          </c:tx>
        </c:title>
        <c:numFmt formatCode="General" sourceLinked="1"/>
        <c:tickLblPos val="nextTo"/>
        <c:crossAx val="50432256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Статистические</a:t>
            </a:r>
            <a:r>
              <a:rPr lang="ru-RU" baseline="0"/>
              <a:t> графики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v>Гистограмма</c:v>
          </c:tx>
          <c:cat>
            <c:numRef>
              <c:f>Лист1!$L$29:$L$39</c:f>
              <c:numCache>
                <c:formatCode>General</c:formatCode>
                <c:ptCount val="11"/>
                <c:pt idx="0">
                  <c:v>1.3069559503120836</c:v>
                </c:pt>
                <c:pt idx="1">
                  <c:v>2.4712780655547952</c:v>
                </c:pt>
                <c:pt idx="2">
                  <c:v>3.202679443843663</c:v>
                </c:pt>
                <c:pt idx="3">
                  <c:v>3.9340808221325307</c:v>
                </c:pt>
                <c:pt idx="4">
                  <c:v>4.6654822004213932</c:v>
                </c:pt>
                <c:pt idx="5">
                  <c:v>5.3968835787102609</c:v>
                </c:pt>
                <c:pt idx="6">
                  <c:v>6.1282849569991233</c:v>
                </c:pt>
                <c:pt idx="7">
                  <c:v>6.8596863352879911</c:v>
                </c:pt>
                <c:pt idx="8">
                  <c:v>7.5910877135768535</c:v>
                </c:pt>
                <c:pt idx="9">
                  <c:v>8.3224890918657213</c:v>
                </c:pt>
                <c:pt idx="10">
                  <c:v>9.0538904701545846</c:v>
                </c:pt>
              </c:numCache>
            </c:numRef>
          </c:cat>
          <c:val>
            <c:numRef>
              <c:f>Лист1!$N$29:$N$39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6</c:v>
                </c:pt>
                <c:pt idx="4">
                  <c:v>11</c:v>
                </c:pt>
                <c:pt idx="5">
                  <c:v>14</c:v>
                </c:pt>
                <c:pt idx="6">
                  <c:v>27</c:v>
                </c:pt>
                <c:pt idx="7">
                  <c:v>24</c:v>
                </c:pt>
                <c:pt idx="8">
                  <c:v>6</c:v>
                </c:pt>
                <c:pt idx="9">
                  <c:v>4</c:v>
                </c:pt>
                <c:pt idx="10">
                  <c:v>2</c:v>
                </c:pt>
              </c:numCache>
            </c:numRef>
          </c:val>
        </c:ser>
        <c:gapWidth val="0"/>
        <c:axId val="50504832"/>
        <c:axId val="50507136"/>
      </c:barChart>
      <c:lineChart>
        <c:grouping val="standard"/>
        <c:ser>
          <c:idx val="1"/>
          <c:order val="1"/>
          <c:tx>
            <c:v>Полигон</c:v>
          </c:tx>
          <c:val>
            <c:numRef>
              <c:f>Лист1!$N$29:$N$39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6</c:v>
                </c:pt>
                <c:pt idx="4">
                  <c:v>11</c:v>
                </c:pt>
                <c:pt idx="5">
                  <c:v>14</c:v>
                </c:pt>
                <c:pt idx="6">
                  <c:v>27</c:v>
                </c:pt>
                <c:pt idx="7">
                  <c:v>24</c:v>
                </c:pt>
                <c:pt idx="8">
                  <c:v>6</c:v>
                </c:pt>
                <c:pt idx="9">
                  <c:v>4</c:v>
                </c:pt>
                <c:pt idx="10">
                  <c:v>2</c:v>
                </c:pt>
              </c:numCache>
            </c:numRef>
          </c:val>
        </c:ser>
        <c:marker val="1"/>
        <c:axId val="50504832"/>
        <c:axId val="50507136"/>
      </c:lineChart>
      <c:catAx>
        <c:axId val="505048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Интервалы</a:t>
                </a:r>
              </a:p>
            </c:rich>
          </c:tx>
        </c:title>
        <c:numFmt formatCode="General" sourceLinked="1"/>
        <c:majorTickMark val="none"/>
        <c:tickLblPos val="nextTo"/>
        <c:crossAx val="50507136"/>
        <c:crosses val="autoZero"/>
        <c:auto val="1"/>
        <c:lblAlgn val="ctr"/>
        <c:lblOffset val="100"/>
      </c:catAx>
      <c:valAx>
        <c:axId val="5050713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Частота</a:t>
                </a:r>
              </a:p>
            </c:rich>
          </c:tx>
        </c:title>
        <c:numFmt formatCode="General" sourceLinked="1"/>
        <c:tickLblPos val="nextTo"/>
        <c:crossAx val="50504832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" l="0.7" r="0.7" t="0.75" header="0.3" footer="0.3"/>
    <c:pageSetup paperSize="9" orientation="landscape" horizontalDpi="-3" verticalDpi="-3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Эмпирическая</a:t>
            </a:r>
            <a:r>
              <a:rPr lang="ru-RU" baseline="0"/>
              <a:t> и теоретическая кривая распределений</a:t>
            </a:r>
            <a:endParaRPr lang="ru-RU"/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Теоретические частоты</c:v>
          </c:tx>
          <c:cat>
            <c:numRef>
              <c:f>Лист1!$L$29:$L$39</c:f>
              <c:numCache>
                <c:formatCode>General</c:formatCode>
                <c:ptCount val="11"/>
                <c:pt idx="0">
                  <c:v>1.3069559503120836</c:v>
                </c:pt>
                <c:pt idx="1">
                  <c:v>2.4712780655547952</c:v>
                </c:pt>
                <c:pt idx="2">
                  <c:v>3.202679443843663</c:v>
                </c:pt>
                <c:pt idx="3">
                  <c:v>3.9340808221325307</c:v>
                </c:pt>
                <c:pt idx="4">
                  <c:v>4.6654822004213932</c:v>
                </c:pt>
                <c:pt idx="5">
                  <c:v>5.3968835787102609</c:v>
                </c:pt>
                <c:pt idx="6">
                  <c:v>6.1282849569991233</c:v>
                </c:pt>
                <c:pt idx="7">
                  <c:v>6.8596863352879911</c:v>
                </c:pt>
                <c:pt idx="8">
                  <c:v>7.5910877135768535</c:v>
                </c:pt>
                <c:pt idx="9">
                  <c:v>8.3224890918657213</c:v>
                </c:pt>
                <c:pt idx="10">
                  <c:v>9.0538904701545846</c:v>
                </c:pt>
              </c:numCache>
            </c:numRef>
          </c:cat>
          <c:val>
            <c:numRef>
              <c:f>Лист1!$W$29:$W$39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8</c:v>
                </c:pt>
                <c:pt idx="4">
                  <c:v>14</c:v>
                </c:pt>
                <c:pt idx="5">
                  <c:v>19</c:v>
                </c:pt>
                <c:pt idx="6">
                  <c:v>21</c:v>
                </c:pt>
                <c:pt idx="7">
                  <c:v>17</c:v>
                </c:pt>
                <c:pt idx="8">
                  <c:v>10</c:v>
                </c:pt>
                <c:pt idx="9">
                  <c:v>5</c:v>
                </c:pt>
                <c:pt idx="10">
                  <c:v>2</c:v>
                </c:pt>
              </c:numCache>
            </c:numRef>
          </c:val>
        </c:ser>
        <c:ser>
          <c:idx val="1"/>
          <c:order val="1"/>
          <c:tx>
            <c:v>Эмпирические частоты</c:v>
          </c:tx>
          <c:cat>
            <c:numRef>
              <c:f>Лист1!$L$29:$L$39</c:f>
              <c:numCache>
                <c:formatCode>General</c:formatCode>
                <c:ptCount val="11"/>
                <c:pt idx="0">
                  <c:v>1.3069559503120836</c:v>
                </c:pt>
                <c:pt idx="1">
                  <c:v>2.4712780655547952</c:v>
                </c:pt>
                <c:pt idx="2">
                  <c:v>3.202679443843663</c:v>
                </c:pt>
                <c:pt idx="3">
                  <c:v>3.9340808221325307</c:v>
                </c:pt>
                <c:pt idx="4">
                  <c:v>4.6654822004213932</c:v>
                </c:pt>
                <c:pt idx="5">
                  <c:v>5.3968835787102609</c:v>
                </c:pt>
                <c:pt idx="6">
                  <c:v>6.1282849569991233</c:v>
                </c:pt>
                <c:pt idx="7">
                  <c:v>6.8596863352879911</c:v>
                </c:pt>
                <c:pt idx="8">
                  <c:v>7.5910877135768535</c:v>
                </c:pt>
                <c:pt idx="9">
                  <c:v>8.3224890918657213</c:v>
                </c:pt>
                <c:pt idx="10">
                  <c:v>9.0538904701545846</c:v>
                </c:pt>
              </c:numCache>
            </c:numRef>
          </c:cat>
          <c:val>
            <c:numRef>
              <c:f>Лист1!$N$29:$N$39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6</c:v>
                </c:pt>
                <c:pt idx="4">
                  <c:v>11</c:v>
                </c:pt>
                <c:pt idx="5">
                  <c:v>14</c:v>
                </c:pt>
                <c:pt idx="6">
                  <c:v>27</c:v>
                </c:pt>
                <c:pt idx="7">
                  <c:v>24</c:v>
                </c:pt>
                <c:pt idx="8">
                  <c:v>6</c:v>
                </c:pt>
                <c:pt idx="9">
                  <c:v>4</c:v>
                </c:pt>
                <c:pt idx="10">
                  <c:v>2</c:v>
                </c:pt>
              </c:numCache>
            </c:numRef>
          </c:val>
        </c:ser>
        <c:hiLowLines/>
        <c:marker val="1"/>
        <c:axId val="50819840"/>
        <c:axId val="50821760"/>
      </c:lineChart>
      <c:catAx>
        <c:axId val="508198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Середины</a:t>
                </a:r>
                <a:r>
                  <a:rPr lang="ru-RU" baseline="0"/>
                  <a:t> интервалов</a:t>
                </a:r>
                <a:endParaRPr lang="ru-RU"/>
              </a:p>
            </c:rich>
          </c:tx>
          <c:layout/>
        </c:title>
        <c:numFmt formatCode="General" sourceLinked="1"/>
        <c:majorTickMark val="none"/>
        <c:tickLblPos val="nextTo"/>
        <c:crossAx val="50821760"/>
        <c:crosses val="autoZero"/>
        <c:auto val="1"/>
        <c:lblAlgn val="ctr"/>
        <c:lblOffset val="100"/>
      </c:catAx>
      <c:valAx>
        <c:axId val="508217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Частоты</a:t>
                </a:r>
              </a:p>
            </c:rich>
          </c:tx>
          <c:layout/>
        </c:title>
        <c:numFmt formatCode="General" sourceLinked="1"/>
        <c:tickLblPos val="nextTo"/>
        <c:crossAx val="5081984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419100</xdr:colOff>
      <xdr:row>27</xdr:row>
      <xdr:rowOff>419100</xdr:rowOff>
    </xdr:from>
    <xdr:to>
      <xdr:col>14</xdr:col>
      <xdr:colOff>809625</xdr:colOff>
      <xdr:row>27</xdr:row>
      <xdr:rowOff>628650</xdr:rowOff>
    </xdr:to>
    <xdr:pic>
      <xdr:nvPicPr>
        <xdr:cNvPr id="114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001625" y="6334125"/>
          <a:ext cx="39052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66675</xdr:colOff>
      <xdr:row>14</xdr:row>
      <xdr:rowOff>19050</xdr:rowOff>
    </xdr:from>
    <xdr:to>
      <xdr:col>16</xdr:col>
      <xdr:colOff>581025</xdr:colOff>
      <xdr:row>25</xdr:row>
      <xdr:rowOff>95250</xdr:rowOff>
    </xdr:to>
    <xdr:graphicFrame macro="">
      <xdr:nvGraphicFramePr>
        <xdr:cNvPr id="115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361950</xdr:colOff>
      <xdr:row>20</xdr:row>
      <xdr:rowOff>85725</xdr:rowOff>
    </xdr:from>
    <xdr:to>
      <xdr:col>8</xdr:col>
      <xdr:colOff>400050</xdr:colOff>
      <xdr:row>37</xdr:row>
      <xdr:rowOff>133350</xdr:rowOff>
    </xdr:to>
    <xdr:graphicFrame macro="">
      <xdr:nvGraphicFramePr>
        <xdr:cNvPr id="115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695325</xdr:colOff>
      <xdr:row>38</xdr:row>
      <xdr:rowOff>38100</xdr:rowOff>
    </xdr:from>
    <xdr:to>
      <xdr:col>9</xdr:col>
      <xdr:colOff>628650</xdr:colOff>
      <xdr:row>53</xdr:row>
      <xdr:rowOff>28575</xdr:rowOff>
    </xdr:to>
    <xdr:graphicFrame macro="">
      <xdr:nvGraphicFramePr>
        <xdr:cNvPr id="115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809625</xdr:colOff>
      <xdr:row>54</xdr:row>
      <xdr:rowOff>76200</xdr:rowOff>
    </xdr:from>
    <xdr:to>
      <xdr:col>10</xdr:col>
      <xdr:colOff>285750</xdr:colOff>
      <xdr:row>76</xdr:row>
      <xdr:rowOff>171450</xdr:rowOff>
    </xdr:to>
    <xdr:graphicFrame macro="">
      <xdr:nvGraphicFramePr>
        <xdr:cNvPr id="115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1362075</xdr:colOff>
      <xdr:row>29</xdr:row>
      <xdr:rowOff>133350</xdr:rowOff>
    </xdr:from>
    <xdr:to>
      <xdr:col>2</xdr:col>
      <xdr:colOff>1400175</xdr:colOff>
      <xdr:row>29</xdr:row>
      <xdr:rowOff>152400</xdr:rowOff>
    </xdr:to>
    <xdr:cxnSp macro="">
      <xdr:nvCxnSpPr>
        <xdr:cNvPr id="8" name="Прямая соединительная линия 7"/>
        <xdr:cNvCxnSpPr/>
      </xdr:nvCxnSpPr>
      <xdr:spPr>
        <a:xfrm rot="10800000">
          <a:off x="2581275" y="6429375"/>
          <a:ext cx="3810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58</xdr:row>
      <xdr:rowOff>171450</xdr:rowOff>
    </xdr:from>
    <xdr:to>
      <xdr:col>6</xdr:col>
      <xdr:colOff>257175</xdr:colOff>
      <xdr:row>58</xdr:row>
      <xdr:rowOff>447675</xdr:rowOff>
    </xdr:to>
    <xdr:cxnSp macro="">
      <xdr:nvCxnSpPr>
        <xdr:cNvPr id="10" name="Прямая соединительная линия 9"/>
        <xdr:cNvCxnSpPr/>
      </xdr:nvCxnSpPr>
      <xdr:spPr>
        <a:xfrm>
          <a:off x="5257800" y="14201775"/>
          <a:ext cx="428625" cy="2762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58</xdr:row>
      <xdr:rowOff>123827</xdr:rowOff>
    </xdr:from>
    <xdr:to>
      <xdr:col>6</xdr:col>
      <xdr:colOff>247650</xdr:colOff>
      <xdr:row>63</xdr:row>
      <xdr:rowOff>142875</xdr:rowOff>
    </xdr:to>
    <xdr:cxnSp macro="">
      <xdr:nvCxnSpPr>
        <xdr:cNvPr id="12" name="Прямая соединительная линия 11"/>
        <xdr:cNvCxnSpPr/>
      </xdr:nvCxnSpPr>
      <xdr:spPr>
        <a:xfrm rot="5400000" flipH="1" flipV="1">
          <a:off x="4800601" y="14630401"/>
          <a:ext cx="1352548" cy="40005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676275</xdr:colOff>
      <xdr:row>46</xdr:row>
      <xdr:rowOff>76200</xdr:rowOff>
    </xdr:from>
    <xdr:to>
      <xdr:col>15</xdr:col>
      <xdr:colOff>609600</xdr:colOff>
      <xdr:row>60</xdr:row>
      <xdr:rowOff>152400</xdr:rowOff>
    </xdr:to>
    <xdr:graphicFrame macro="">
      <xdr:nvGraphicFramePr>
        <xdr:cNvPr id="1157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0.13066</cdr:x>
      <cdr:y>0.51039</cdr:y>
    </cdr:from>
    <cdr:to>
      <cdr:x>0.47561</cdr:x>
      <cdr:y>0.51168</cdr:y>
    </cdr:to>
    <cdr:sp macro="" textlink="">
      <cdr:nvSpPr>
        <cdr:cNvPr id="5" name="Прямая соединительная линия 4"/>
        <cdr:cNvSpPr/>
      </cdr:nvSpPr>
      <cdr:spPr>
        <a:xfrm xmlns:a="http://schemas.openxmlformats.org/drawingml/2006/main" flipV="1">
          <a:off x="714376" y="2382890"/>
          <a:ext cx="1885962" cy="708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0.47387</cdr:x>
      <cdr:y>0.51039</cdr:y>
    </cdr:from>
    <cdr:to>
      <cdr:x>0.47387</cdr:x>
      <cdr:y>0.73653</cdr:y>
    </cdr:to>
    <cdr:sp macro="" textlink="">
      <cdr:nvSpPr>
        <cdr:cNvPr id="7" name="Прямая соединительная линия 6"/>
        <cdr:cNvSpPr/>
      </cdr:nvSpPr>
      <cdr:spPr>
        <a:xfrm xmlns:a="http://schemas.openxmlformats.org/drawingml/2006/main" rot="16200000" flipH="1" flipV="1">
          <a:off x="2039180" y="2934505"/>
          <a:ext cx="1103264" cy="2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0.52439</cdr:x>
      <cdr:y>0.68199</cdr:y>
    </cdr:from>
    <cdr:to>
      <cdr:x>0.69164</cdr:x>
      <cdr:y>0.95429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67025" y="24955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0.48084</cdr:x>
      <cdr:y>0.6554</cdr:y>
    </cdr:from>
    <cdr:to>
      <cdr:x>0.55923</cdr:x>
      <cdr:y>0.72539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2628924" y="3091556"/>
          <a:ext cx="428585" cy="34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Me</a:t>
          </a:r>
          <a:endParaRPr lang="ru-RU" sz="1100"/>
        </a:p>
      </cdr:txBody>
    </cdr:sp>
  </cdr:relSizeAnchor>
  <cdr:relSizeAnchor xmlns:cdr="http://schemas.openxmlformats.org/drawingml/2006/chartDrawing">
    <cdr:from>
      <cdr:x>0.39895</cdr:x>
      <cdr:y>0.57515</cdr:y>
    </cdr:from>
    <cdr:to>
      <cdr:x>0.44948</cdr:x>
      <cdr:y>0.62876</cdr:y>
    </cdr:to>
    <cdr:sp macro="" textlink="">
      <cdr:nvSpPr>
        <cdr:cNvPr id="11" name="Прямая соединительная линия 10"/>
        <cdr:cNvSpPr/>
      </cdr:nvSpPr>
      <cdr:spPr>
        <a:xfrm xmlns:a="http://schemas.openxmlformats.org/drawingml/2006/main" rot="10800000" flipV="1">
          <a:off x="2181224" y="2699883"/>
          <a:ext cx="276251" cy="2623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0.49826</cdr:x>
      <cdr:y>0.33675</cdr:y>
    </cdr:from>
    <cdr:to>
      <cdr:x>0.55401</cdr:x>
      <cdr:y>0.44586</cdr:y>
    </cdr:to>
    <cdr:sp macro="" textlink="">
      <cdr:nvSpPr>
        <cdr:cNvPr id="13" name="Прямая соединительная линия 12"/>
        <cdr:cNvSpPr/>
      </cdr:nvSpPr>
      <cdr:spPr>
        <a:xfrm xmlns:a="http://schemas.openxmlformats.org/drawingml/2006/main" rot="5400000" flipH="1" flipV="1">
          <a:off x="2609851" y="1647827"/>
          <a:ext cx="533402" cy="30479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0.55226</cdr:x>
      <cdr:y>0.30581</cdr:y>
    </cdr:from>
    <cdr:to>
      <cdr:x>0.6115</cdr:x>
      <cdr:y>0.34271</cdr:y>
    </cdr:to>
    <cdr:sp macro="" textlink="">
      <cdr:nvSpPr>
        <cdr:cNvPr id="15" name="Прямая соединительная линия 14"/>
        <cdr:cNvSpPr/>
      </cdr:nvSpPr>
      <cdr:spPr>
        <a:xfrm xmlns:a="http://schemas.openxmlformats.org/drawingml/2006/main" flipV="1">
          <a:off x="3019425" y="1381108"/>
          <a:ext cx="323859" cy="18099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0.60279</cdr:x>
      <cdr:y>0.29597</cdr:y>
    </cdr:from>
    <cdr:to>
      <cdr:x>0.66028</cdr:x>
      <cdr:y>0.3065</cdr:y>
    </cdr:to>
    <cdr:sp macro="" textlink="">
      <cdr:nvSpPr>
        <cdr:cNvPr id="17" name="Прямая соединительная линия 16"/>
        <cdr:cNvSpPr/>
      </cdr:nvSpPr>
      <cdr:spPr>
        <a:xfrm xmlns:a="http://schemas.openxmlformats.org/drawingml/2006/main" flipV="1">
          <a:off x="3295664" y="1333584"/>
          <a:ext cx="314318" cy="5069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0.66028</cdr:x>
      <cdr:y>0.28249</cdr:y>
    </cdr:from>
    <cdr:to>
      <cdr:x>0.71428</cdr:x>
      <cdr:y>0.29528</cdr:y>
    </cdr:to>
    <cdr:sp macro="" textlink="">
      <cdr:nvSpPr>
        <cdr:cNvPr id="19" name="Прямая соединительная линия 18"/>
        <cdr:cNvSpPr/>
      </cdr:nvSpPr>
      <cdr:spPr>
        <a:xfrm xmlns:a="http://schemas.openxmlformats.org/drawingml/2006/main" flipV="1">
          <a:off x="3609994" y="1267061"/>
          <a:ext cx="295237" cy="633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0.33798</cdr:x>
      <cdr:y>0.63449</cdr:y>
    </cdr:from>
    <cdr:to>
      <cdr:x>0.39895</cdr:x>
      <cdr:y>0.6788</cdr:y>
    </cdr:to>
    <cdr:sp macro="" textlink="">
      <cdr:nvSpPr>
        <cdr:cNvPr id="21" name="Прямая соединительная линия 20"/>
        <cdr:cNvSpPr/>
      </cdr:nvSpPr>
      <cdr:spPr>
        <a:xfrm xmlns:a="http://schemas.openxmlformats.org/drawingml/2006/main" rot="10800000" flipV="1">
          <a:off x="1847873" y="2990850"/>
          <a:ext cx="333351" cy="21622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0.28397</cdr:x>
      <cdr:y>0.68132</cdr:y>
    </cdr:from>
    <cdr:to>
      <cdr:x>0.33972</cdr:x>
      <cdr:y>0.7074</cdr:y>
    </cdr:to>
    <cdr:sp macro="" textlink="">
      <cdr:nvSpPr>
        <cdr:cNvPr id="23" name="Прямая соединительная линия 22"/>
        <cdr:cNvSpPr/>
      </cdr:nvSpPr>
      <cdr:spPr>
        <a:xfrm xmlns:a="http://schemas.openxmlformats.org/drawingml/2006/main" flipV="1">
          <a:off x="1552563" y="3219770"/>
          <a:ext cx="304805" cy="12674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0.22996</cdr:x>
      <cdr:y>0.71061</cdr:y>
    </cdr:from>
    <cdr:to>
      <cdr:x>0.28397</cdr:x>
      <cdr:y>0.71815</cdr:y>
    </cdr:to>
    <cdr:sp macro="" textlink="">
      <cdr:nvSpPr>
        <cdr:cNvPr id="25" name="Прямая соединительная линия 24"/>
        <cdr:cNvSpPr/>
      </cdr:nvSpPr>
      <cdr:spPr>
        <a:xfrm xmlns:a="http://schemas.openxmlformats.org/drawingml/2006/main" flipV="1">
          <a:off x="1257291" y="3362394"/>
          <a:ext cx="295292" cy="3804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0.19164</cdr:x>
      <cdr:y>0.72022</cdr:y>
    </cdr:from>
    <cdr:to>
      <cdr:x>0.23519</cdr:x>
      <cdr:y>0.72799</cdr:y>
    </cdr:to>
    <cdr:sp macro="" textlink="">
      <cdr:nvSpPr>
        <cdr:cNvPr id="27" name="Прямая соединительная линия 26"/>
        <cdr:cNvSpPr/>
      </cdr:nvSpPr>
      <cdr:spPr>
        <a:xfrm xmlns:a="http://schemas.openxmlformats.org/drawingml/2006/main" rot="10800000" flipV="1">
          <a:off x="1047767" y="3409951"/>
          <a:ext cx="238108" cy="3801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0.44948</cdr:x>
      <cdr:y>0.43534</cdr:y>
    </cdr:from>
    <cdr:to>
      <cdr:x>0.5</cdr:x>
      <cdr:y>0.57031</cdr:y>
    </cdr:to>
    <cdr:sp macro="" textlink="">
      <cdr:nvSpPr>
        <cdr:cNvPr id="29" name="Прямая соединительная линия 28"/>
        <cdr:cNvSpPr/>
      </cdr:nvSpPr>
      <cdr:spPr>
        <a:xfrm xmlns:a="http://schemas.openxmlformats.org/drawingml/2006/main" rot="5400000" flipH="1" flipV="1">
          <a:off x="2264874" y="2207722"/>
          <a:ext cx="661381" cy="27622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0.53638</cdr:x>
      <cdr:y>0.23469</cdr:y>
    </cdr:from>
    <cdr:to>
      <cdr:x>0.53923</cdr:x>
      <cdr:y>0.76939</cdr:y>
    </cdr:to>
    <cdr:sp macro="" textlink="">
      <cdr:nvSpPr>
        <cdr:cNvPr id="3" name="Прямая соединительная линия 2"/>
        <cdr:cNvSpPr/>
      </cdr:nvSpPr>
      <cdr:spPr>
        <a:xfrm xmlns:a="http://schemas.openxmlformats.org/drawingml/2006/main" rot="16200000" flipH="1">
          <a:off x="2343152" y="2333625"/>
          <a:ext cx="2495551" cy="1905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0.54493</cdr:x>
      <cdr:y>0.6839</cdr:y>
    </cdr:from>
    <cdr:to>
      <cdr:x>0.60342</cdr:x>
      <cdr:y>0.75279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638532" y="3191944"/>
          <a:ext cx="390539" cy="321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Mo</a:t>
          </a:r>
          <a:endParaRPr lang="ru-RU" sz="1100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"/>
  <sheetViews>
    <sheetView tabSelected="1" topLeftCell="L30" workbookViewId="0">
      <selection activeCell="T44" sqref="T44"/>
    </sheetView>
  </sheetViews>
  <sheetFormatPr defaultRowHeight="15" outlineLevelRow="1" outlineLevelCol="1"/>
  <cols>
    <col min="3" max="3" width="26.42578125" customWidth="1"/>
    <col min="4" max="4" width="18.42578125" customWidth="1"/>
    <col min="8" max="8" width="9.140625" customWidth="1"/>
    <col min="9" max="10" width="13.28515625" customWidth="1"/>
    <col min="11" max="11" width="11.140625" customWidth="1"/>
    <col min="12" max="12" width="10.140625" customWidth="1"/>
    <col min="13" max="13" width="19.140625" customWidth="1"/>
    <col min="14" max="14" width="22" customWidth="1"/>
    <col min="15" max="15" width="18.28515625" customWidth="1" outlineLevel="1"/>
    <col min="16" max="16" width="17.28515625" customWidth="1" outlineLevel="1"/>
    <col min="17" max="17" width="13.85546875" customWidth="1"/>
    <col min="18" max="18" width="14.28515625" customWidth="1"/>
    <col min="19" max="19" width="13.28515625" customWidth="1"/>
    <col min="20" max="20" width="12.5703125" customWidth="1"/>
    <col min="21" max="21" width="19.140625" customWidth="1"/>
    <col min="22" max="22" width="12.28515625" customWidth="1"/>
    <col min="23" max="23" width="11.140625" customWidth="1"/>
    <col min="25" max="25" width="12" bestFit="1" customWidth="1"/>
  </cols>
  <sheetData>
    <row r="1" spans="1:16" ht="36.75" customHeight="1">
      <c r="A1" s="6" t="s">
        <v>1</v>
      </c>
    </row>
    <row r="2" spans="1:16" ht="39" customHeight="1">
      <c r="A2" s="6">
        <v>2.1055773764103649</v>
      </c>
      <c r="C2" s="1" t="s">
        <v>1</v>
      </c>
      <c r="D2" s="1"/>
      <c r="F2" s="3" t="s">
        <v>25</v>
      </c>
      <c r="G2" s="3" t="s">
        <v>24</v>
      </c>
      <c r="H2" s="4" t="s">
        <v>23</v>
      </c>
      <c r="I2" s="4" t="s">
        <v>21</v>
      </c>
      <c r="J2" s="4" t="s">
        <v>0</v>
      </c>
      <c r="K2" s="16"/>
      <c r="L2" s="16" t="s">
        <v>18</v>
      </c>
      <c r="M2" s="16" t="s">
        <v>19</v>
      </c>
      <c r="N2" s="16" t="s">
        <v>33</v>
      </c>
      <c r="O2" s="16" t="s">
        <v>18</v>
      </c>
      <c r="P2" s="16" t="s">
        <v>19</v>
      </c>
    </row>
    <row r="3" spans="1:16">
      <c r="A3" s="6">
        <v>6.8298668416403236</v>
      </c>
      <c r="C3" s="2"/>
      <c r="D3" s="2"/>
      <c r="F3" s="6">
        <f t="shared" ref="F3:F13" si="0">G3/$G$13</f>
        <v>0.01</v>
      </c>
      <c r="G3" s="6">
        <f>L3</f>
        <v>1</v>
      </c>
      <c r="H3" s="6">
        <f>L3/L14</f>
        <v>0.01</v>
      </c>
      <c r="I3" s="6">
        <v>0.50833452421380199</v>
      </c>
      <c r="J3" s="6">
        <f>(I3+K3)/2</f>
        <v>1.3069559503120836</v>
      </c>
      <c r="K3" s="2">
        <v>2.1055773764103649</v>
      </c>
      <c r="L3" s="2">
        <v>1</v>
      </c>
      <c r="M3" s="7">
        <v>0.01</v>
      </c>
      <c r="N3" s="8">
        <v>6.4939856461435568</v>
      </c>
      <c r="O3" s="2">
        <v>27</v>
      </c>
      <c r="P3" s="7">
        <v>0.27</v>
      </c>
    </row>
    <row r="4" spans="1:16">
      <c r="A4" s="6">
        <v>4.5713506629411134</v>
      </c>
      <c r="C4" s="2" t="s">
        <v>2</v>
      </c>
      <c r="D4" s="2">
        <v>5.9220640573996786</v>
      </c>
      <c r="F4" s="6">
        <f t="shared" si="0"/>
        <v>0.04</v>
      </c>
      <c r="G4" s="6">
        <f t="shared" ref="G4:G13" si="1">L4+G3</f>
        <v>4</v>
      </c>
      <c r="H4" s="6">
        <f>L4/L14</f>
        <v>0.03</v>
      </c>
      <c r="I4" s="6">
        <v>2.10557737641036</v>
      </c>
      <c r="J4" s="6">
        <f t="shared" ref="J4:J13" si="2">(I4+K4)/2</f>
        <v>2.4712780655547952</v>
      </c>
      <c r="K4" s="2">
        <v>2.8369787546992304</v>
      </c>
      <c r="L4" s="2">
        <v>3</v>
      </c>
      <c r="M4" s="7">
        <v>0.04</v>
      </c>
      <c r="N4" s="8">
        <v>7.2253870244324219</v>
      </c>
      <c r="O4" s="2">
        <v>24</v>
      </c>
      <c r="P4" s="7">
        <v>0.51</v>
      </c>
    </row>
    <row r="5" spans="1:16">
      <c r="A5" s="6">
        <v>8.2361006284784537</v>
      </c>
      <c r="C5" s="2" t="s">
        <v>3</v>
      </c>
      <c r="D5" s="2">
        <v>0.1400113120376798</v>
      </c>
      <c r="F5" s="6">
        <f t="shared" si="0"/>
        <v>0.06</v>
      </c>
      <c r="G5" s="6">
        <f t="shared" si="1"/>
        <v>6</v>
      </c>
      <c r="H5" s="6">
        <f>L5/L14</f>
        <v>0.02</v>
      </c>
      <c r="I5" s="6">
        <v>2.83697875469923</v>
      </c>
      <c r="J5" s="6">
        <f t="shared" si="2"/>
        <v>3.202679443843663</v>
      </c>
      <c r="K5" s="2">
        <v>3.5683801329880955</v>
      </c>
      <c r="L5" s="2">
        <v>2</v>
      </c>
      <c r="M5" s="7">
        <v>0.06</v>
      </c>
      <c r="N5" s="8">
        <v>5.7625842678546917</v>
      </c>
      <c r="O5" s="2">
        <v>14</v>
      </c>
      <c r="P5" s="7">
        <v>0.65</v>
      </c>
    </row>
    <row r="6" spans="1:16">
      <c r="A6" s="6">
        <v>5.8143877218256241</v>
      </c>
      <c r="C6" s="2" t="s">
        <v>4</v>
      </c>
      <c r="D6" s="2">
        <v>6.1203667051316009</v>
      </c>
      <c r="F6" s="6">
        <f t="shared" si="0"/>
        <v>0.12</v>
      </c>
      <c r="G6" s="6">
        <f t="shared" si="1"/>
        <v>12</v>
      </c>
      <c r="H6" s="6">
        <f>L6/L14</f>
        <v>0.06</v>
      </c>
      <c r="I6" s="6">
        <v>3.5683801329881</v>
      </c>
      <c r="J6" s="6">
        <f t="shared" si="2"/>
        <v>3.9340808221325307</v>
      </c>
      <c r="K6" s="2">
        <v>4.2997815112769615</v>
      </c>
      <c r="L6" s="2">
        <v>6</v>
      </c>
      <c r="M6" s="7">
        <v>0.12</v>
      </c>
      <c r="N6" s="8">
        <v>5.0311828895658266</v>
      </c>
      <c r="O6" s="2">
        <v>11</v>
      </c>
      <c r="P6" s="7">
        <v>0.76</v>
      </c>
    </row>
    <row r="7" spans="1:16">
      <c r="A7" s="6">
        <v>4.1559891620138663</v>
      </c>
      <c r="C7" s="2" t="s">
        <v>5</v>
      </c>
      <c r="D7" s="2" t="e">
        <v>#N/A</v>
      </c>
      <c r="F7" s="6">
        <f t="shared" si="0"/>
        <v>0.23</v>
      </c>
      <c r="G7" s="6">
        <f t="shared" si="1"/>
        <v>23</v>
      </c>
      <c r="H7" s="6">
        <f>L7/L14</f>
        <v>0.11</v>
      </c>
      <c r="I7" s="6">
        <v>4.2997815112769597</v>
      </c>
      <c r="J7" s="6">
        <f t="shared" si="2"/>
        <v>4.6654822004213932</v>
      </c>
      <c r="K7" s="2">
        <v>5.0311828895658266</v>
      </c>
      <c r="L7" s="2">
        <v>11</v>
      </c>
      <c r="M7" s="7">
        <v>0.23</v>
      </c>
      <c r="N7" s="8">
        <v>4.2997815112769615</v>
      </c>
      <c r="O7" s="2">
        <v>6</v>
      </c>
      <c r="P7" s="7">
        <v>0.82</v>
      </c>
    </row>
    <row r="8" spans="1:16">
      <c r="A8" s="6">
        <v>5.5744204551458827</v>
      </c>
      <c r="C8" s="2" t="s">
        <v>6</v>
      </c>
      <c r="D8" s="2">
        <v>1.400113120376798</v>
      </c>
      <c r="F8" s="6">
        <f t="shared" si="0"/>
        <v>0.37</v>
      </c>
      <c r="G8" s="6">
        <f t="shared" si="1"/>
        <v>37</v>
      </c>
      <c r="H8" s="6">
        <f>L8/L14</f>
        <v>0.14000000000000001</v>
      </c>
      <c r="I8" s="6">
        <v>5.0311828895658302</v>
      </c>
      <c r="J8" s="6">
        <f t="shared" si="2"/>
        <v>5.3968835787102609</v>
      </c>
      <c r="K8" s="2">
        <v>5.7625842678546917</v>
      </c>
      <c r="L8" s="2">
        <v>14</v>
      </c>
      <c r="M8" s="7">
        <v>0.37</v>
      </c>
      <c r="N8" s="8">
        <v>7.956788402721287</v>
      </c>
      <c r="O8" s="2">
        <v>6</v>
      </c>
      <c r="P8" s="7">
        <v>0.88</v>
      </c>
    </row>
    <row r="9" spans="1:16">
      <c r="A9" s="6">
        <v>7.7934961232542994</v>
      </c>
      <c r="C9" s="2" t="s">
        <v>7</v>
      </c>
      <c r="D9" s="2">
        <v>1.9603167498512539</v>
      </c>
      <c r="F9" s="6">
        <f t="shared" si="0"/>
        <v>0.64</v>
      </c>
      <c r="G9" s="6">
        <f t="shared" si="1"/>
        <v>64</v>
      </c>
      <c r="H9" s="6">
        <f>L9/L14</f>
        <v>0.27</v>
      </c>
      <c r="I9" s="6">
        <v>5.7625842678546899</v>
      </c>
      <c r="J9" s="6">
        <f t="shared" si="2"/>
        <v>6.1282849569991233</v>
      </c>
      <c r="K9" s="2">
        <v>6.4939856461435568</v>
      </c>
      <c r="L9" s="2">
        <v>27</v>
      </c>
      <c r="M9" s="7">
        <v>0.64</v>
      </c>
      <c r="N9" s="8">
        <v>8.688189781010152</v>
      </c>
      <c r="O9" s="2">
        <v>4</v>
      </c>
      <c r="P9" s="7">
        <v>0.92</v>
      </c>
    </row>
    <row r="10" spans="1:16">
      <c r="A10" s="6">
        <v>7.5909887605533006</v>
      </c>
      <c r="C10" s="2" t="s">
        <v>8</v>
      </c>
      <c r="D10" s="2">
        <v>0.65287739680265622</v>
      </c>
      <c r="F10" s="6">
        <f t="shared" si="0"/>
        <v>0.88</v>
      </c>
      <c r="G10" s="6">
        <f t="shared" si="1"/>
        <v>88</v>
      </c>
      <c r="H10" s="6">
        <f>L10/L14</f>
        <v>0.24</v>
      </c>
      <c r="I10" s="6">
        <v>6.4939856461435603</v>
      </c>
      <c r="J10" s="6">
        <f t="shared" si="2"/>
        <v>6.8596863352879911</v>
      </c>
      <c r="K10" s="2">
        <v>7.2253870244324219</v>
      </c>
      <c r="L10" s="2">
        <v>24</v>
      </c>
      <c r="M10" s="7">
        <v>0.88</v>
      </c>
      <c r="N10" s="8">
        <v>2.8369787546992304</v>
      </c>
      <c r="O10" s="2">
        <v>3</v>
      </c>
      <c r="P10" s="7">
        <v>0.95</v>
      </c>
    </row>
    <row r="11" spans="1:16">
      <c r="A11" s="6">
        <v>6.1913631803193132</v>
      </c>
      <c r="C11" s="2" t="s">
        <v>9</v>
      </c>
      <c r="D11" s="2">
        <v>-0.52038862450529422</v>
      </c>
      <c r="F11" s="6">
        <f t="shared" si="0"/>
        <v>0.94</v>
      </c>
      <c r="G11" s="6">
        <f t="shared" si="1"/>
        <v>94</v>
      </c>
      <c r="H11" s="6">
        <f>L11/L14</f>
        <v>0.06</v>
      </c>
      <c r="I11" s="6">
        <v>7.2253870244324201</v>
      </c>
      <c r="J11" s="6">
        <f t="shared" si="2"/>
        <v>7.5910877135768535</v>
      </c>
      <c r="K11" s="2">
        <v>7.956788402721287</v>
      </c>
      <c r="L11" s="2">
        <v>6</v>
      </c>
      <c r="M11" s="7">
        <v>0.94</v>
      </c>
      <c r="N11" s="8">
        <v>3.5683801329880955</v>
      </c>
      <c r="O11" s="2">
        <v>2</v>
      </c>
      <c r="P11" s="7">
        <v>0.97</v>
      </c>
    </row>
    <row r="12" spans="1:16">
      <c r="A12" s="6">
        <v>3.8203219524305316</v>
      </c>
      <c r="C12" s="2" t="s">
        <v>10</v>
      </c>
      <c r="D12" s="2">
        <v>7.3140137828886527</v>
      </c>
      <c r="F12" s="6">
        <f t="shared" si="0"/>
        <v>0.98</v>
      </c>
      <c r="G12" s="6">
        <f t="shared" si="1"/>
        <v>98</v>
      </c>
      <c r="H12" s="6">
        <f>L12/L14</f>
        <v>0.04</v>
      </c>
      <c r="I12" s="6">
        <v>7.9567884027212896</v>
      </c>
      <c r="J12" s="6">
        <f t="shared" si="2"/>
        <v>8.3224890918657213</v>
      </c>
      <c r="K12" s="2">
        <v>8.688189781010152</v>
      </c>
      <c r="L12" s="2">
        <v>4</v>
      </c>
      <c r="M12" s="7">
        <v>0.98</v>
      </c>
      <c r="N12" s="8">
        <f>K13</f>
        <v>9.4195911592990171</v>
      </c>
      <c r="O12" s="2">
        <v>2</v>
      </c>
      <c r="P12" s="7">
        <v>0.99</v>
      </c>
    </row>
    <row r="13" spans="1:16">
      <c r="A13" s="6">
        <v>7.4373951143072921</v>
      </c>
      <c r="C13" s="2" t="s">
        <v>11</v>
      </c>
      <c r="D13" s="2">
        <v>2.1055773764103649</v>
      </c>
      <c r="F13" s="6">
        <f t="shared" si="0"/>
        <v>1</v>
      </c>
      <c r="G13" s="6">
        <f t="shared" si="1"/>
        <v>100</v>
      </c>
      <c r="H13" s="6">
        <f>L13/L14</f>
        <v>0.02</v>
      </c>
      <c r="I13" s="6">
        <v>8.6881897810101503</v>
      </c>
      <c r="J13" s="6">
        <f t="shared" si="2"/>
        <v>9.0538904701545846</v>
      </c>
      <c r="K13" s="2">
        <f>K12+K14</f>
        <v>9.4195911592990171</v>
      </c>
      <c r="L13" s="2">
        <v>2</v>
      </c>
      <c r="M13" s="7">
        <v>1</v>
      </c>
      <c r="N13" s="8">
        <v>2.1055773764103649</v>
      </c>
      <c r="O13" s="2">
        <v>1</v>
      </c>
      <c r="P13" s="7">
        <v>1</v>
      </c>
    </row>
    <row r="14" spans="1:16">
      <c r="A14" s="6">
        <v>6.0345504685258495</v>
      </c>
      <c r="C14" s="2" t="s">
        <v>12</v>
      </c>
      <c r="D14" s="2">
        <v>9.4195911592990171</v>
      </c>
      <c r="H14" s="6">
        <f>SUM(H3:H13)</f>
        <v>1</v>
      </c>
      <c r="K14" s="15">
        <f>K5-K4</f>
        <v>0.73140137828886509</v>
      </c>
      <c r="L14" s="15">
        <f>SUM(L3:L13)</f>
        <v>100</v>
      </c>
    </row>
    <row r="15" spans="1:16" ht="30">
      <c r="A15" s="6">
        <v>6.2044528099661695</v>
      </c>
      <c r="C15" s="2" t="s">
        <v>13</v>
      </c>
      <c r="D15" s="2">
        <v>592.20640573996786</v>
      </c>
      <c r="K15" s="9" t="s">
        <v>22</v>
      </c>
    </row>
    <row r="16" spans="1:16">
      <c r="A16" s="6">
        <v>4.6524426657427105</v>
      </c>
      <c r="C16" s="2" t="s">
        <v>14</v>
      </c>
      <c r="D16" s="2">
        <v>100</v>
      </c>
    </row>
    <row r="17" spans="1:28">
      <c r="A17" s="6">
        <v>6.3245415808935652</v>
      </c>
      <c r="C17" s="2" t="s">
        <v>15</v>
      </c>
      <c r="D17" s="2">
        <v>8.8486322133988153</v>
      </c>
      <c r="O17" s="13"/>
      <c r="P17" s="14"/>
      <c r="R17" s="13"/>
    </row>
    <row r="18" spans="1:28">
      <c r="A18" s="6">
        <v>4.0105776939028877</v>
      </c>
      <c r="C18" s="2" t="s">
        <v>16</v>
      </c>
      <c r="D18" s="2">
        <v>2.3521188345924018</v>
      </c>
      <c r="O18" s="13"/>
      <c r="P18" s="14"/>
      <c r="R18" s="13"/>
    </row>
    <row r="19" spans="1:28">
      <c r="A19" s="6">
        <v>6.6337404028174936</v>
      </c>
      <c r="C19" s="2" t="s">
        <v>17</v>
      </c>
      <c r="D19" s="2">
        <v>0.27781281156783921</v>
      </c>
      <c r="O19" s="13"/>
      <c r="P19" s="14"/>
      <c r="R19" s="13"/>
    </row>
    <row r="20" spans="1:28">
      <c r="A20" s="6">
        <v>5.3518333593686114</v>
      </c>
      <c r="O20" s="13"/>
      <c r="P20" s="14"/>
      <c r="R20" s="13"/>
    </row>
    <row r="21" spans="1:28">
      <c r="A21" s="6">
        <v>8.1622198272682738</v>
      </c>
      <c r="O21" s="13"/>
      <c r="P21" s="14"/>
      <c r="R21" s="13"/>
    </row>
    <row r="22" spans="1:28">
      <c r="A22" s="6">
        <v>6.3140742063708606</v>
      </c>
      <c r="O22" s="13"/>
      <c r="P22" s="14"/>
      <c r="R22" s="13"/>
    </row>
    <row r="23" spans="1:28">
      <c r="A23" s="6">
        <v>7.1290080164046961</v>
      </c>
      <c r="O23" s="13"/>
      <c r="P23" s="14"/>
      <c r="R23" s="13"/>
    </row>
    <row r="24" spans="1:28">
      <c r="A24" s="6">
        <v>4.6345940141193571</v>
      </c>
      <c r="O24" s="13"/>
      <c r="P24" s="14"/>
      <c r="R24" s="13"/>
    </row>
    <row r="25" spans="1:28">
      <c r="A25" s="6">
        <v>6.5493241968809164</v>
      </c>
      <c r="O25" s="13"/>
      <c r="P25" s="14"/>
      <c r="R25" s="13"/>
    </row>
    <row r="26" spans="1:28">
      <c r="A26" s="6">
        <v>6.9900408639525997</v>
      </c>
      <c r="O26" s="13"/>
      <c r="P26" s="14"/>
      <c r="R26" s="13"/>
    </row>
    <row r="27" spans="1:28">
      <c r="A27" s="6">
        <v>6.937314363808837</v>
      </c>
      <c r="O27" s="13"/>
      <c r="P27" s="14"/>
      <c r="R27" s="13"/>
      <c r="X27" s="34" t="s">
        <v>40</v>
      </c>
      <c r="Y27" s="34"/>
      <c r="Z27" s="34"/>
      <c r="AA27" s="34"/>
      <c r="AB27" s="34"/>
    </row>
    <row r="28" spans="1:28" ht="75">
      <c r="A28" s="6">
        <v>7.1212030966719615</v>
      </c>
      <c r="K28" s="4" t="s">
        <v>21</v>
      </c>
      <c r="L28" s="4" t="s">
        <v>1</v>
      </c>
      <c r="M28" s="5" t="s">
        <v>20</v>
      </c>
      <c r="N28" s="22" t="s">
        <v>37</v>
      </c>
      <c r="O28" s="4"/>
      <c r="P28" s="4"/>
      <c r="Q28" s="4"/>
      <c r="R28" s="4"/>
      <c r="S28" s="4"/>
      <c r="T28" s="4" t="s">
        <v>35</v>
      </c>
      <c r="U28" s="3" t="s">
        <v>36</v>
      </c>
      <c r="V28" s="3" t="s">
        <v>38</v>
      </c>
      <c r="W28" s="3" t="s">
        <v>39</v>
      </c>
      <c r="X28" s="3" t="s">
        <v>41</v>
      </c>
      <c r="Y28" s="3" t="s">
        <v>42</v>
      </c>
      <c r="Z28" s="3" t="s">
        <v>43</v>
      </c>
      <c r="AA28" s="3" t="s">
        <v>38</v>
      </c>
      <c r="AB28" s="3" t="s">
        <v>39</v>
      </c>
    </row>
    <row r="29" spans="1:28">
      <c r="A29" s="6">
        <v>6.2412030352291188</v>
      </c>
      <c r="K29" s="6">
        <v>0.50833452421380199</v>
      </c>
      <c r="L29" s="6">
        <f>(K29+M29)/2</f>
        <v>1.3069559503120836</v>
      </c>
      <c r="M29" s="2">
        <v>2.1055773764103649</v>
      </c>
      <c r="N29" s="2">
        <v>1</v>
      </c>
      <c r="O29" s="6">
        <f t="shared" ref="O29:O39" si="3">L29*N29</f>
        <v>1.3069559503120836</v>
      </c>
      <c r="P29" s="6">
        <f>(L29-O41)^2*N29</f>
        <v>21.339978216170604</v>
      </c>
      <c r="Q29" s="6"/>
      <c r="R29" s="6">
        <f>(L29-$O$41)^3*N29</f>
        <v>-98.580486625144047</v>
      </c>
      <c r="S29" s="6">
        <f>(L29-$O$41)^4*N29</f>
        <v>455.3946702666359</v>
      </c>
      <c r="T29" s="6">
        <f>NORMDIST(L29,$O$41,$Q$41,0)</f>
        <v>1.3070237078638013E-3</v>
      </c>
      <c r="U29" s="6">
        <f>$M$40*T29</f>
        <v>9.5595894138780714E-4</v>
      </c>
      <c r="V29" s="6">
        <f>100*U29</f>
        <v>9.559589413878071E-2</v>
      </c>
      <c r="W29" s="6">
        <v>0</v>
      </c>
      <c r="X29" s="6">
        <f>NORMDIST(M29,$O$41,$Q$41,1)</f>
        <v>3.3359446074120447E-3</v>
      </c>
      <c r="Y29" s="6">
        <f>NORMDIST(K29,$O$41,$Q$41,1)</f>
        <v>5.9831546468602781E-5</v>
      </c>
      <c r="Z29" s="6">
        <f>X29-Y29</f>
        <v>3.2761130609434419E-3</v>
      </c>
      <c r="AA29" s="6">
        <f>100*Z29</f>
        <v>0.32761130609434419</v>
      </c>
      <c r="AB29" s="6">
        <v>1</v>
      </c>
    </row>
    <row r="30" spans="1:28">
      <c r="A30" s="6">
        <v>5.1090799466194587</v>
      </c>
      <c r="K30" s="6">
        <v>2.10557737641036</v>
      </c>
      <c r="L30" s="6">
        <f t="shared" ref="L30:L39" si="4">(K30+M30)/2</f>
        <v>2.4712780655547952</v>
      </c>
      <c r="M30" s="2">
        <v>2.8369787546992304</v>
      </c>
      <c r="N30" s="2">
        <v>3</v>
      </c>
      <c r="O30" s="6">
        <f t="shared" si="3"/>
        <v>7.4138341966643857</v>
      </c>
      <c r="P30" s="6">
        <f>(L30-O41)^2*N30</f>
        <v>35.815206855625547</v>
      </c>
      <c r="Q30" s="6"/>
      <c r="R30" s="6">
        <f t="shared" ref="R30:R39" si="5">(L30-$O$41)^3*N30</f>
        <v>-123.74867808443142</v>
      </c>
      <c r="S30" s="6">
        <f t="shared" ref="S30:S39" si="6">(L30-$O$41)^4*N30</f>
        <v>427.57634737041565</v>
      </c>
      <c r="T30" s="6">
        <f t="shared" ref="T30:T39" si="7">NORMDIST(L30,$O$41,$Q$41,0)</f>
        <v>1.3975955083333451E-2</v>
      </c>
      <c r="U30" s="6">
        <f t="shared" ref="U30:U40" si="8">$M$40*T30</f>
        <v>1.0222032810853357E-2</v>
      </c>
      <c r="V30" s="6">
        <f t="shared" ref="V30:V40" si="9">100*U30</f>
        <v>1.0222032810853356</v>
      </c>
      <c r="W30" s="6">
        <v>1</v>
      </c>
      <c r="X30" s="6">
        <f t="shared" ref="X30:X39" si="10">NORMDIST(M30,$O$41,$Q$41,1)</f>
        <v>1.4135459373191495E-2</v>
      </c>
      <c r="Y30" s="6">
        <f t="shared" ref="Y30:Y39" si="11">NORMDIST(K30,$O$41,$Q$41,1)</f>
        <v>3.3359446074119337E-3</v>
      </c>
      <c r="Z30" s="6">
        <f t="shared" ref="Z30:Z39" si="12">X30-Y30</f>
        <v>1.0799514765779561E-2</v>
      </c>
      <c r="AA30" s="6">
        <f t="shared" ref="AA30:AA39" si="13">100*Z30</f>
        <v>1.0799514765779561</v>
      </c>
      <c r="AB30" s="6">
        <f t="shared" ref="AB30:AB39" si="14">ROUND(AA30,0)</f>
        <v>1</v>
      </c>
    </row>
    <row r="31" spans="1:28">
      <c r="A31" s="6">
        <v>5.0410095432610253</v>
      </c>
      <c r="K31" s="6">
        <v>2.83697875469923</v>
      </c>
      <c r="L31" s="6">
        <f t="shared" si="4"/>
        <v>3.202679443843663</v>
      </c>
      <c r="M31" s="2">
        <v>3.5683801329880955</v>
      </c>
      <c r="N31" s="2">
        <v>2</v>
      </c>
      <c r="O31" s="6">
        <f t="shared" si="3"/>
        <v>6.405358887687326</v>
      </c>
      <c r="P31" s="6">
        <f>(L31-O41)^2*N31</f>
        <v>14.838150366689456</v>
      </c>
      <c r="Q31" s="6"/>
      <c r="R31" s="6">
        <f t="shared" si="5"/>
        <v>-40.416123307946002</v>
      </c>
      <c r="S31" s="6">
        <f t="shared" si="6"/>
        <v>110.08535315224323</v>
      </c>
      <c r="T31" s="6">
        <f t="shared" si="7"/>
        <v>4.3658396027386359E-2</v>
      </c>
      <c r="U31" s="6">
        <f t="shared" si="8"/>
        <v>3.1931811028311496E-2</v>
      </c>
      <c r="V31" s="6">
        <f t="shared" si="9"/>
        <v>3.1931811028311499</v>
      </c>
      <c r="W31" s="6">
        <v>3</v>
      </c>
      <c r="X31" s="6">
        <f t="shared" si="10"/>
        <v>4.7043657860269317E-2</v>
      </c>
      <c r="Y31" s="6">
        <f t="shared" si="11"/>
        <v>1.4135459373191495E-2</v>
      </c>
      <c r="Z31" s="6">
        <f t="shared" si="12"/>
        <v>3.2908198487077822E-2</v>
      </c>
      <c r="AA31" s="6">
        <f t="shared" si="13"/>
        <v>3.2908198487077822</v>
      </c>
      <c r="AB31" s="6">
        <f t="shared" si="14"/>
        <v>3</v>
      </c>
    </row>
    <row r="32" spans="1:28">
      <c r="A32" s="6">
        <v>4.5404618581826801</v>
      </c>
      <c r="K32" s="6">
        <v>3.5683801329881</v>
      </c>
      <c r="L32" s="6">
        <f t="shared" si="4"/>
        <v>3.9340808221325307</v>
      </c>
      <c r="M32" s="2">
        <v>4.2997815112769615</v>
      </c>
      <c r="N32" s="2">
        <v>6</v>
      </c>
      <c r="O32" s="6">
        <f t="shared" si="3"/>
        <v>23.604484932795184</v>
      </c>
      <c r="P32" s="6">
        <f>(L32-O41)^2*N32</f>
        <v>23.817864202839917</v>
      </c>
      <c r="Q32" s="6"/>
      <c r="R32" s="6">
        <f t="shared" si="5"/>
        <v>-47.454630593748142</v>
      </c>
      <c r="S32" s="6">
        <f t="shared" si="6"/>
        <v>94.548442530820523</v>
      </c>
      <c r="T32" s="6">
        <f t="shared" si="7"/>
        <v>0.10414611426605509</v>
      </c>
      <c r="U32" s="6">
        <f t="shared" si="8"/>
        <v>7.6172611517622335E-2</v>
      </c>
      <c r="V32" s="6">
        <f t="shared" si="9"/>
        <v>7.617261151762234</v>
      </c>
      <c r="W32" s="6">
        <v>8</v>
      </c>
      <c r="X32" s="6">
        <f t="shared" si="10"/>
        <v>0.12405868214950933</v>
      </c>
      <c r="Y32" s="6">
        <f t="shared" si="11"/>
        <v>4.7043657860269539E-2</v>
      </c>
      <c r="Z32" s="6">
        <f t="shared" si="12"/>
        <v>7.7015024289239786E-2</v>
      </c>
      <c r="AA32" s="6">
        <f t="shared" si="13"/>
        <v>7.7015024289239786</v>
      </c>
      <c r="AB32" s="6">
        <f t="shared" si="14"/>
        <v>8</v>
      </c>
    </row>
    <row r="33" spans="1:28">
      <c r="A33" s="6">
        <v>7.2130902558867822</v>
      </c>
      <c r="K33" s="6">
        <v>4.2997815112769597</v>
      </c>
      <c r="L33" s="6">
        <f t="shared" si="4"/>
        <v>4.6654822004213932</v>
      </c>
      <c r="M33" s="2">
        <v>5.0311828895658266</v>
      </c>
      <c r="N33" s="2">
        <v>11</v>
      </c>
      <c r="O33" s="6">
        <f t="shared" si="3"/>
        <v>51.320304204635327</v>
      </c>
      <c r="P33" s="6">
        <f>(L33-O41)^2*N33</f>
        <v>17.491197202537322</v>
      </c>
      <c r="Q33" s="6"/>
      <c r="R33" s="6">
        <f t="shared" si="5"/>
        <v>-22.056315313583315</v>
      </c>
      <c r="S33" s="6">
        <f t="shared" si="6"/>
        <v>27.812907234368136</v>
      </c>
      <c r="T33" s="6">
        <f t="shared" si="7"/>
        <v>0.18971749458159431</v>
      </c>
      <c r="U33" s="6">
        <f t="shared" si="8"/>
        <v>0.13875963702248836</v>
      </c>
      <c r="V33" s="6">
        <f t="shared" si="9"/>
        <v>13.875963702248836</v>
      </c>
      <c r="W33" s="6">
        <v>14</v>
      </c>
      <c r="X33" s="6">
        <f t="shared" si="10"/>
        <v>0.26250288440733827</v>
      </c>
      <c r="Y33" s="6">
        <f t="shared" si="11"/>
        <v>0.1240586821495091</v>
      </c>
      <c r="Z33" s="6">
        <f t="shared" si="12"/>
        <v>0.13844420225782916</v>
      </c>
      <c r="AA33" s="6">
        <f t="shared" si="13"/>
        <v>13.844420225782915</v>
      </c>
      <c r="AB33" s="6">
        <f t="shared" si="14"/>
        <v>14</v>
      </c>
    </row>
    <row r="34" spans="1:28" ht="13.5" customHeight="1">
      <c r="A34" s="6">
        <v>6.9437524949037472</v>
      </c>
      <c r="J34" s="10"/>
      <c r="K34" s="17">
        <v>5.0311828895658302</v>
      </c>
      <c r="L34" s="17">
        <f t="shared" si="4"/>
        <v>5.3968835787102609</v>
      </c>
      <c r="M34" s="18">
        <v>5.7625842678546917</v>
      </c>
      <c r="N34" s="18">
        <v>14</v>
      </c>
      <c r="O34" s="6">
        <f t="shared" si="3"/>
        <v>75.556370101943656</v>
      </c>
      <c r="P34" s="6">
        <f>(L34-O41)^2*N34</f>
        <v>3.9265742839069735</v>
      </c>
      <c r="Q34" s="6"/>
      <c r="R34" s="6">
        <f t="shared" si="5"/>
        <v>-2.079489391211379</v>
      </c>
      <c r="S34" s="6">
        <f t="shared" si="6"/>
        <v>1.1012846862171115</v>
      </c>
      <c r="T34" s="6">
        <f t="shared" si="7"/>
        <v>0.26391295260619924</v>
      </c>
      <c r="U34" s="6">
        <f t="shared" si="8"/>
        <v>0.19302629728445805</v>
      </c>
      <c r="V34" s="6">
        <f t="shared" si="9"/>
        <v>19.302629728445805</v>
      </c>
      <c r="W34" s="6">
        <v>19</v>
      </c>
      <c r="X34" s="6">
        <f t="shared" si="10"/>
        <v>0.4536827821772208</v>
      </c>
      <c r="Y34" s="6">
        <f t="shared" si="11"/>
        <v>0.26250288440733915</v>
      </c>
      <c r="Z34" s="6">
        <f t="shared" si="12"/>
        <v>0.19117989776988165</v>
      </c>
      <c r="AA34" s="6">
        <f t="shared" si="13"/>
        <v>19.117989776988164</v>
      </c>
      <c r="AB34" s="6">
        <f t="shared" si="14"/>
        <v>19</v>
      </c>
    </row>
    <row r="35" spans="1:28" ht="30">
      <c r="A35" s="6">
        <v>6.1939792508794929</v>
      </c>
      <c r="J35" s="9" t="s">
        <v>32</v>
      </c>
      <c r="K35" s="19">
        <v>5.7625842678546899</v>
      </c>
      <c r="L35" s="19">
        <f t="shared" si="4"/>
        <v>6.1282849569991233</v>
      </c>
      <c r="M35" s="20">
        <v>6.4939856461435568</v>
      </c>
      <c r="N35" s="20">
        <v>27</v>
      </c>
      <c r="O35" s="6">
        <f t="shared" si="3"/>
        <v>165.46369383897633</v>
      </c>
      <c r="P35" s="6">
        <f>(L35-O41)^2*N35</f>
        <v>1.0996100769605921</v>
      </c>
      <c r="Q35" s="6"/>
      <c r="R35" s="6">
        <f t="shared" si="5"/>
        <v>0.22190964803350732</v>
      </c>
      <c r="S35" s="6">
        <f t="shared" si="6"/>
        <v>4.4783048939010334E-2</v>
      </c>
      <c r="T35" s="6">
        <f t="shared" si="7"/>
        <v>0.28035160407673054</v>
      </c>
      <c r="U35" s="6">
        <f t="shared" si="8"/>
        <v>0.20504954962721492</v>
      </c>
      <c r="V35" s="6">
        <f t="shared" si="9"/>
        <v>20.504954962721492</v>
      </c>
      <c r="W35" s="6">
        <v>21</v>
      </c>
      <c r="X35" s="6">
        <f t="shared" si="10"/>
        <v>0.65649791328549534</v>
      </c>
      <c r="Y35" s="6">
        <f t="shared" si="11"/>
        <v>0.45368278217722036</v>
      </c>
      <c r="Z35" s="6">
        <f t="shared" si="12"/>
        <v>0.20281513110827498</v>
      </c>
      <c r="AA35" s="6">
        <f t="shared" si="13"/>
        <v>20.281513110827497</v>
      </c>
      <c r="AB35" s="6">
        <f t="shared" si="14"/>
        <v>20</v>
      </c>
    </row>
    <row r="36" spans="1:28">
      <c r="A36" s="6">
        <v>8.1738900994835433</v>
      </c>
      <c r="K36" s="6">
        <v>6.4939856461435603</v>
      </c>
      <c r="L36" s="6">
        <f t="shared" si="4"/>
        <v>6.8596863352879911</v>
      </c>
      <c r="M36" s="2">
        <v>7.2253870244324219</v>
      </c>
      <c r="N36" s="2">
        <v>24</v>
      </c>
      <c r="O36" s="6">
        <f t="shared" si="3"/>
        <v>164.6324720469118</v>
      </c>
      <c r="P36" s="6">
        <f>(L36-O41)^2*N36</f>
        <v>20.901095013874595</v>
      </c>
      <c r="Q36" s="6"/>
      <c r="R36" s="6">
        <f t="shared" si="5"/>
        <v>19.505089094701422</v>
      </c>
      <c r="S36" s="6">
        <f t="shared" si="6"/>
        <v>18.202323865792227</v>
      </c>
      <c r="T36" s="6">
        <f t="shared" si="7"/>
        <v>0.2274230083762197</v>
      </c>
      <c r="U36" s="6">
        <f t="shared" si="8"/>
        <v>0.16633750178096721</v>
      </c>
      <c r="V36" s="6">
        <f t="shared" si="9"/>
        <v>16.633750178096722</v>
      </c>
      <c r="W36" s="6">
        <v>17</v>
      </c>
      <c r="X36" s="6">
        <f t="shared" si="10"/>
        <v>0.82179047708862418</v>
      </c>
      <c r="Y36" s="6">
        <f t="shared" si="11"/>
        <v>0.65649791328549623</v>
      </c>
      <c r="Z36" s="6">
        <f t="shared" si="12"/>
        <v>0.16529256380312796</v>
      </c>
      <c r="AA36" s="6">
        <f t="shared" si="13"/>
        <v>16.529256380312795</v>
      </c>
      <c r="AB36" s="6">
        <f t="shared" si="14"/>
        <v>17</v>
      </c>
    </row>
    <row r="37" spans="1:28">
      <c r="A37" s="6">
        <v>6.5666007763368546</v>
      </c>
      <c r="K37" s="6">
        <v>7.2253870244324201</v>
      </c>
      <c r="L37" s="6">
        <f t="shared" si="4"/>
        <v>7.5910877135768535</v>
      </c>
      <c r="M37" s="2">
        <v>7.956788402721287</v>
      </c>
      <c r="N37" s="2">
        <v>6</v>
      </c>
      <c r="O37" s="6">
        <f t="shared" si="3"/>
        <v>45.546526281461119</v>
      </c>
      <c r="P37" s="6">
        <f>(L37-O41)^2*N37</f>
        <v>16.625565426011324</v>
      </c>
      <c r="Q37" s="6"/>
      <c r="R37" s="6">
        <f t="shared" si="5"/>
        <v>27.675088051400216</v>
      </c>
      <c r="S37" s="6">
        <f t="shared" si="6"/>
        <v>46.068237622430523</v>
      </c>
      <c r="T37" s="6">
        <f t="shared" si="7"/>
        <v>0.14088176045426976</v>
      </c>
      <c r="U37" s="6">
        <f t="shared" si="8"/>
        <v>0.10304111377201462</v>
      </c>
      <c r="V37" s="6">
        <f t="shared" si="9"/>
        <v>10.304111377201462</v>
      </c>
      <c r="W37" s="6">
        <v>10</v>
      </c>
      <c r="X37" s="6">
        <f t="shared" si="10"/>
        <v>0.92527770524875197</v>
      </c>
      <c r="Y37" s="6">
        <f t="shared" si="11"/>
        <v>0.82179047708862396</v>
      </c>
      <c r="Z37" s="6">
        <f t="shared" si="12"/>
        <v>0.10348722816012801</v>
      </c>
      <c r="AA37" s="6">
        <f t="shared" si="13"/>
        <v>10.348722816012801</v>
      </c>
      <c r="AB37" s="6">
        <f t="shared" si="14"/>
        <v>10</v>
      </c>
    </row>
    <row r="38" spans="1:28">
      <c r="A38" s="6">
        <v>4.4470625730766917</v>
      </c>
      <c r="K38" s="6">
        <v>7.9567884027212896</v>
      </c>
      <c r="L38" s="6">
        <f t="shared" si="4"/>
        <v>8.3224890918657213</v>
      </c>
      <c r="M38" s="2">
        <v>8.688189781010152</v>
      </c>
      <c r="N38" s="2">
        <v>4</v>
      </c>
      <c r="O38" s="6">
        <f t="shared" si="3"/>
        <v>33.289956367462885</v>
      </c>
      <c r="P38" s="6">
        <f>(L38-O41)^2*N38</f>
        <v>22.963488541672216</v>
      </c>
      <c r="Q38" s="6"/>
      <c r="R38" s="6">
        <f t="shared" si="5"/>
        <v>55.020787548742724</v>
      </c>
      <c r="S38" s="6">
        <f t="shared" si="6"/>
        <v>131.83045150087779</v>
      </c>
      <c r="T38" s="6">
        <f t="shared" si="7"/>
        <v>6.6644475554001714E-2</v>
      </c>
      <c r="U38" s="6">
        <f t="shared" si="8"/>
        <v>4.8743861275535427E-2</v>
      </c>
      <c r="V38" s="6">
        <f t="shared" si="9"/>
        <v>4.8743861275535423</v>
      </c>
      <c r="W38" s="6">
        <v>5</v>
      </c>
      <c r="X38" s="6">
        <f t="shared" si="10"/>
        <v>0.97504777747551685</v>
      </c>
      <c r="Y38" s="6">
        <f t="shared" si="11"/>
        <v>0.92527770524875208</v>
      </c>
      <c r="Z38" s="6">
        <f t="shared" si="12"/>
        <v>4.9770072226764772E-2</v>
      </c>
      <c r="AA38" s="6">
        <f t="shared" si="13"/>
        <v>4.9770072226764768</v>
      </c>
      <c r="AB38" s="6">
        <f t="shared" si="14"/>
        <v>5</v>
      </c>
    </row>
    <row r="39" spans="1:28">
      <c r="A39" s="6">
        <v>8.8486322133988153</v>
      </c>
      <c r="K39" s="6">
        <v>8.6881897810101503</v>
      </c>
      <c r="L39" s="6">
        <f t="shared" si="4"/>
        <v>9.0538904701545846</v>
      </c>
      <c r="M39" s="2">
        <f>M38+M40</f>
        <v>9.4195911592990171</v>
      </c>
      <c r="N39" s="2">
        <v>2</v>
      </c>
      <c r="O39" s="6">
        <f t="shared" si="3"/>
        <v>18.107780940309169</v>
      </c>
      <c r="P39" s="6">
        <f>(L39-O41)^2*N39</f>
        <v>19.561425304319808</v>
      </c>
      <c r="Q39" s="6"/>
      <c r="R39" s="6">
        <f t="shared" si="5"/>
        <v>61.17665760787893</v>
      </c>
      <c r="S39" s="6">
        <f t="shared" si="6"/>
        <v>191.32467996824164</v>
      </c>
      <c r="T39" s="6">
        <f t="shared" si="7"/>
        <v>2.4074792602773461E-2</v>
      </c>
      <c r="U39" s="6">
        <f t="shared" si="8"/>
        <v>1.7608336491687082E-2</v>
      </c>
      <c r="V39" s="6">
        <f t="shared" si="9"/>
        <v>1.7608336491687082</v>
      </c>
      <c r="W39" s="6">
        <v>2</v>
      </c>
      <c r="X39" s="6">
        <f t="shared" si="10"/>
        <v>0.99343213673305664</v>
      </c>
      <c r="Y39" s="6">
        <f t="shared" si="11"/>
        <v>0.97504777747551685</v>
      </c>
      <c r="Z39" s="6">
        <f t="shared" si="12"/>
        <v>1.8384359257539784E-2</v>
      </c>
      <c r="AA39" s="6">
        <f t="shared" si="13"/>
        <v>1.8384359257539784</v>
      </c>
      <c r="AB39" s="6">
        <f t="shared" si="14"/>
        <v>2</v>
      </c>
    </row>
    <row r="40" spans="1:28">
      <c r="A40" s="6">
        <v>6.1040495061618278</v>
      </c>
      <c r="M40" s="6">
        <f>M31-M30</f>
        <v>0.73140137828886509</v>
      </c>
      <c r="N40" s="6">
        <f>SUM(N29:N39)</f>
        <v>100</v>
      </c>
      <c r="O40" s="6">
        <f>SUM(O29:O39)</f>
        <v>592.64773774915921</v>
      </c>
      <c r="P40" s="6">
        <f>SUM(P29:P39)</f>
        <v>198.38015549060833</v>
      </c>
      <c r="Q40" s="6"/>
      <c r="R40" s="6">
        <f>SUM(R29:R39)</f>
        <v>-170.73619136530755</v>
      </c>
      <c r="S40" s="6">
        <f>SUM(S29:S39)</f>
        <v>1503.989481246982</v>
      </c>
      <c r="T40" s="21">
        <f>SUM(T29:T39)</f>
        <v>1.3560935773364275</v>
      </c>
      <c r="U40" s="6">
        <f t="shared" si="8"/>
        <v>0.99184871155254073</v>
      </c>
      <c r="V40" s="6">
        <f t="shared" si="9"/>
        <v>99.184871155254072</v>
      </c>
      <c r="W40" s="6">
        <v>100</v>
      </c>
      <c r="Z40" s="21">
        <f>SUM(Z29:Z39)</f>
        <v>0.99337230518658692</v>
      </c>
      <c r="AA40" s="6">
        <f>SUM(AA29:AA39)</f>
        <v>99.3372305186587</v>
      </c>
      <c r="AB40" s="6">
        <f>SUM(AB29:AB39)</f>
        <v>100</v>
      </c>
    </row>
    <row r="41" spans="1:28">
      <c r="A41" s="6">
        <v>5.301900735999225</v>
      </c>
      <c r="M41" s="12" t="s">
        <v>22</v>
      </c>
      <c r="O41" s="6">
        <f>O40/N40</f>
        <v>5.926477377491592</v>
      </c>
      <c r="P41" s="6">
        <f>P40/N40</f>
        <v>1.9838015549060832</v>
      </c>
      <c r="Q41" s="6">
        <f>SQRT(P41)</f>
        <v>1.408474903896439</v>
      </c>
      <c r="R41" s="6">
        <f>R40/100</f>
        <v>-1.7073619136530755</v>
      </c>
      <c r="S41" s="6">
        <f>S40/100</f>
        <v>15.03989481246982</v>
      </c>
    </row>
    <row r="42" spans="1:28" ht="57" customHeight="1" outlineLevel="1">
      <c r="A42" s="6">
        <v>5.140743368015392</v>
      </c>
      <c r="L42" s="4" t="s">
        <v>5</v>
      </c>
      <c r="M42" s="6">
        <f>K35+M40*(N34-N35)/(N34-2*N35+N36)</f>
        <v>6.3568478877143928</v>
      </c>
      <c r="O42" s="9" t="s">
        <v>26</v>
      </c>
      <c r="P42" s="9" t="s">
        <v>27</v>
      </c>
      <c r="Q42" s="9" t="s">
        <v>48</v>
      </c>
      <c r="R42" s="9" t="s">
        <v>28</v>
      </c>
      <c r="S42" s="9" t="s">
        <v>29</v>
      </c>
    </row>
    <row r="43" spans="1:28" outlineLevel="1">
      <c r="A43" s="6">
        <v>3.9978900609142149</v>
      </c>
      <c r="P43" s="6">
        <f>P40/99</f>
        <v>2.0038399544505894</v>
      </c>
      <c r="Q43" s="6">
        <f>SQRT(P43)</f>
        <v>1.4155705402595058</v>
      </c>
      <c r="R43" s="6">
        <f>R41/Q41^3</f>
        <v>-0.61105211247221536</v>
      </c>
      <c r="S43" s="6">
        <f>(S41/Q41^4)-3</f>
        <v>0.82162743647051251</v>
      </c>
    </row>
    <row r="44" spans="1:28" ht="43.5" customHeight="1" outlineLevel="1">
      <c r="A44" s="6">
        <v>3.351037238230929</v>
      </c>
      <c r="L44" s="4" t="s">
        <v>4</v>
      </c>
      <c r="M44" s="6">
        <f>K35+M40*(50-G8)/N35</f>
        <v>6.1147404870308097</v>
      </c>
      <c r="P44" s="9" t="s">
        <v>30</v>
      </c>
      <c r="Q44" s="9" t="s">
        <v>31</v>
      </c>
      <c r="R44" s="9" t="s">
        <v>34</v>
      </c>
      <c r="S44" s="9" t="s">
        <v>8</v>
      </c>
    </row>
    <row r="45" spans="1:28">
      <c r="A45" s="6">
        <v>4.9969630786520431</v>
      </c>
    </row>
    <row r="46" spans="1:28">
      <c r="A46" s="6">
        <v>4.5920565831195566</v>
      </c>
      <c r="R46" s="23" t="s">
        <v>47</v>
      </c>
      <c r="S46" s="24"/>
      <c r="T46" s="24"/>
      <c r="U46" s="25"/>
    </row>
    <row r="47" spans="1:28">
      <c r="A47" s="6">
        <v>5.6220802512555386</v>
      </c>
      <c r="R47" s="26"/>
      <c r="S47" s="27"/>
      <c r="T47" s="27"/>
      <c r="U47" s="28"/>
    </row>
    <row r="48" spans="1:28">
      <c r="A48" s="6">
        <v>5.5364518707804384</v>
      </c>
      <c r="R48" s="29"/>
      <c r="S48" s="30"/>
      <c r="T48" s="30"/>
      <c r="U48" s="31"/>
    </row>
    <row r="49" spans="1:23">
      <c r="A49" s="6">
        <v>5.8647934643388728</v>
      </c>
      <c r="R49" s="11"/>
      <c r="S49" s="11"/>
      <c r="T49" s="11"/>
      <c r="U49" s="11"/>
    </row>
    <row r="50" spans="1:23">
      <c r="A50" s="6">
        <v>6.666422731127823</v>
      </c>
    </row>
    <row r="51" spans="1:23">
      <c r="A51" s="6">
        <v>5.302786674788222</v>
      </c>
    </row>
    <row r="52" spans="1:23">
      <c r="A52" s="6">
        <v>6.9726746083190667</v>
      </c>
    </row>
    <row r="53" spans="1:23">
      <c r="A53" s="6">
        <v>6.3486366421286951</v>
      </c>
    </row>
    <row r="54" spans="1:23">
      <c r="A54" s="6">
        <v>6.4232101145037452</v>
      </c>
    </row>
    <row r="55" spans="1:23">
      <c r="A55" s="6">
        <v>7.737037238753401</v>
      </c>
    </row>
    <row r="56" spans="1:23">
      <c r="A56" s="6">
        <v>6.4556234142812903</v>
      </c>
    </row>
    <row r="57" spans="1:23">
      <c r="A57" s="6">
        <v>4.6587400980072564</v>
      </c>
    </row>
    <row r="58" spans="1:23">
      <c r="A58" s="6">
        <v>7.1645197827322411</v>
      </c>
    </row>
    <row r="59" spans="1:23" ht="45">
      <c r="A59" s="6">
        <v>2.9823135342169556</v>
      </c>
      <c r="R59" s="22" t="s">
        <v>37</v>
      </c>
      <c r="S59" s="3" t="s">
        <v>39</v>
      </c>
      <c r="T59" s="22" t="s">
        <v>37</v>
      </c>
      <c r="U59" s="3" t="s">
        <v>39</v>
      </c>
      <c r="V59" s="35"/>
      <c r="W59" s="36"/>
    </row>
    <row r="60" spans="1:23">
      <c r="A60" s="6">
        <v>6.730462344917469</v>
      </c>
      <c r="R60" s="2">
        <v>1</v>
      </c>
      <c r="S60" s="6">
        <v>0</v>
      </c>
      <c r="T60" s="6"/>
      <c r="U60" s="6"/>
      <c r="V60" s="33"/>
      <c r="W60" s="32"/>
    </row>
    <row r="61" spans="1:23">
      <c r="A61" s="6">
        <v>6.1678989446093331</v>
      </c>
      <c r="R61" s="2">
        <v>3</v>
      </c>
      <c r="S61" s="6">
        <v>1</v>
      </c>
      <c r="T61" s="6"/>
      <c r="U61" s="6"/>
      <c r="V61" s="33"/>
      <c r="W61" s="32"/>
    </row>
    <row r="62" spans="1:23">
      <c r="A62" s="6">
        <v>6.9100528058200146</v>
      </c>
      <c r="R62" s="2">
        <v>2</v>
      </c>
      <c r="S62" s="6">
        <v>3</v>
      </c>
      <c r="T62" s="6">
        <v>6</v>
      </c>
      <c r="U62" s="6">
        <v>4</v>
      </c>
      <c r="V62" s="33">
        <f>(T62-U62)^2/U62</f>
        <v>1</v>
      </c>
      <c r="W62" s="32"/>
    </row>
    <row r="63" spans="1:23">
      <c r="A63" s="6">
        <v>6.2652996426052416</v>
      </c>
      <c r="R63" s="2">
        <v>6</v>
      </c>
      <c r="S63" s="6">
        <v>8</v>
      </c>
      <c r="T63" s="2">
        <v>6</v>
      </c>
      <c r="U63" s="6">
        <v>8</v>
      </c>
      <c r="V63" s="33">
        <f t="shared" ref="V63:V69" si="15">(T63-U63)^2/U63</f>
        <v>0.5</v>
      </c>
      <c r="W63" s="32"/>
    </row>
    <row r="64" spans="1:23">
      <c r="A64" s="6">
        <v>5.7668392478674653</v>
      </c>
      <c r="R64" s="2">
        <v>11</v>
      </c>
      <c r="S64" s="6">
        <v>14</v>
      </c>
      <c r="T64" s="2">
        <v>11</v>
      </c>
      <c r="U64" s="6">
        <v>14</v>
      </c>
      <c r="V64" s="33">
        <f t="shared" si="15"/>
        <v>0.6428571428571429</v>
      </c>
      <c r="W64" s="32"/>
    </row>
    <row r="65" spans="1:26">
      <c r="A65" s="6">
        <v>5.9607763510441876</v>
      </c>
      <c r="R65" s="18">
        <v>14</v>
      </c>
      <c r="S65" s="6">
        <v>19</v>
      </c>
      <c r="T65" s="18">
        <v>14</v>
      </c>
      <c r="U65" s="6">
        <v>19</v>
      </c>
      <c r="V65" s="33">
        <f t="shared" si="15"/>
        <v>1.3157894736842106</v>
      </c>
      <c r="W65" s="32"/>
    </row>
    <row r="66" spans="1:26">
      <c r="A66" s="6">
        <v>6.3608078640257011</v>
      </c>
      <c r="R66" s="20">
        <v>27</v>
      </c>
      <c r="S66" s="6">
        <v>21</v>
      </c>
      <c r="T66" s="20">
        <v>27</v>
      </c>
      <c r="U66" s="6">
        <v>21</v>
      </c>
      <c r="V66" s="33">
        <f t="shared" si="15"/>
        <v>1.7142857142857142</v>
      </c>
      <c r="W66" s="32"/>
    </row>
    <row r="67" spans="1:26">
      <c r="A67" s="6">
        <v>5.7433224433637227</v>
      </c>
      <c r="R67" s="2">
        <v>24</v>
      </c>
      <c r="S67" s="6">
        <v>17</v>
      </c>
      <c r="T67" s="2">
        <v>24</v>
      </c>
      <c r="U67" s="6">
        <v>17</v>
      </c>
      <c r="V67" s="33">
        <f t="shared" si="15"/>
        <v>2.8823529411764706</v>
      </c>
      <c r="W67" s="32"/>
    </row>
    <row r="68" spans="1:26">
      <c r="A68" s="6">
        <v>2.3521188345924018</v>
      </c>
      <c r="R68" s="2">
        <v>6</v>
      </c>
      <c r="S68" s="6">
        <v>10</v>
      </c>
      <c r="T68" s="2">
        <v>6</v>
      </c>
      <c r="U68" s="6">
        <v>10</v>
      </c>
      <c r="V68" s="33">
        <f t="shared" si="15"/>
        <v>1.6</v>
      </c>
      <c r="W68" s="32"/>
    </row>
    <row r="69" spans="1:26">
      <c r="A69" s="6">
        <v>6.0349741111579354</v>
      </c>
      <c r="R69" s="2">
        <v>4</v>
      </c>
      <c r="S69" s="6">
        <v>5</v>
      </c>
      <c r="T69" s="6">
        <v>6</v>
      </c>
      <c r="U69" s="6">
        <v>7</v>
      </c>
      <c r="V69" s="33">
        <f t="shared" si="15"/>
        <v>0.14285714285714285</v>
      </c>
      <c r="W69" s="32"/>
    </row>
    <row r="70" spans="1:26">
      <c r="A70" s="6">
        <v>6.7546532668941657</v>
      </c>
      <c r="R70" s="2">
        <v>2</v>
      </c>
      <c r="S70" s="6">
        <v>2</v>
      </c>
      <c r="T70" s="6">
        <f>SUM(T62:T69)</f>
        <v>100</v>
      </c>
      <c r="U70" s="6">
        <f>SUM(U62:U69)</f>
        <v>100</v>
      </c>
      <c r="V70" s="33">
        <f>SUM(V62:V69)</f>
        <v>9.7981424148606795</v>
      </c>
      <c r="W70" s="32"/>
      <c r="X70" s="32" t="s">
        <v>44</v>
      </c>
      <c r="Y70" s="32"/>
      <c r="Z70" s="32"/>
    </row>
    <row r="71" spans="1:26">
      <c r="A71" s="6">
        <v>4.9262595971825069</v>
      </c>
      <c r="R71" s="6">
        <v>100</v>
      </c>
      <c r="S71" s="6">
        <v>100</v>
      </c>
      <c r="T71" s="6"/>
      <c r="U71" s="6"/>
      <c r="V71" s="33">
        <f>CHIINV(0.05,7-3)</f>
        <v>9.487729036988851</v>
      </c>
      <c r="W71" s="32"/>
      <c r="X71" t="s">
        <v>45</v>
      </c>
    </row>
    <row r="72" spans="1:26">
      <c r="A72" s="6">
        <v>6.9237732609920206</v>
      </c>
      <c r="W72" t="s">
        <v>46</v>
      </c>
    </row>
    <row r="73" spans="1:26">
      <c r="A73" s="6">
        <v>7.1188375009526501</v>
      </c>
    </row>
    <row r="74" spans="1:26">
      <c r="A74" s="6">
        <v>2.5713987347856162</v>
      </c>
    </row>
    <row r="75" spans="1:26">
      <c r="A75" s="6">
        <v>5.8099131897918417</v>
      </c>
    </row>
    <row r="76" spans="1:26">
      <c r="A76" s="6">
        <v>7.2530394468642774</v>
      </c>
    </row>
    <row r="77" spans="1:26">
      <c r="A77" s="6">
        <v>3.7825528202531862</v>
      </c>
    </row>
    <row r="78" spans="1:26">
      <c r="A78" s="6">
        <v>6.4488049325020986</v>
      </c>
    </row>
    <row r="79" spans="1:26">
      <c r="A79" s="6">
        <v>5.6107624991866762</v>
      </c>
    </row>
    <row r="80" spans="1:26">
      <c r="A80" s="6">
        <v>6.646956816025777</v>
      </c>
    </row>
    <row r="81" spans="1:1">
      <c r="A81" s="6">
        <v>5.4451290530280678</v>
      </c>
    </row>
    <row r="82" spans="1:1">
      <c r="A82" s="6">
        <v>6.067450802716194</v>
      </c>
    </row>
    <row r="83" spans="1:1">
      <c r="A83" s="6">
        <v>6.6719625543057921</v>
      </c>
    </row>
    <row r="84" spans="1:1">
      <c r="A84" s="6">
        <v>8.3299946787022066</v>
      </c>
    </row>
    <row r="85" spans="1:1">
      <c r="A85" s="6">
        <v>4.7542158504668626</v>
      </c>
    </row>
    <row r="86" spans="1:1">
      <c r="A86" s="6">
        <v>2.1729643854498861</v>
      </c>
    </row>
    <row r="87" spans="1:1">
      <c r="A87" s="6">
        <v>5.7814038960216569</v>
      </c>
    </row>
    <row r="88" spans="1:1">
      <c r="A88" s="6">
        <v>6.1366839041013739</v>
      </c>
    </row>
    <row r="89" spans="1:1">
      <c r="A89" s="6">
        <v>6.696620410862379</v>
      </c>
    </row>
    <row r="90" spans="1:1">
      <c r="A90" s="6">
        <v>6.6904930541070646</v>
      </c>
    </row>
    <row r="91" spans="1:1">
      <c r="A91" s="6">
        <v>5.8714666088647212</v>
      </c>
    </row>
    <row r="92" spans="1:1">
      <c r="A92" s="6">
        <v>4.0908904416440057</v>
      </c>
    </row>
    <row r="93" spans="1:1">
      <c r="A93" s="6">
        <v>5.4565921423502735</v>
      </c>
    </row>
    <row r="94" spans="1:1">
      <c r="A94" s="6">
        <v>5.8816866008285436</v>
      </c>
    </row>
    <row r="95" spans="1:1">
      <c r="A95" s="6">
        <v>4.5183922416483986</v>
      </c>
    </row>
    <row r="96" spans="1:1">
      <c r="A96" s="6">
        <v>5.5813641743455085</v>
      </c>
    </row>
    <row r="97" spans="1:1">
      <c r="A97" s="6">
        <v>6.6733819117373789</v>
      </c>
    </row>
    <row r="98" spans="1:1">
      <c r="A98" s="6">
        <v>7.4817817299347373</v>
      </c>
    </row>
    <row r="99" spans="1:1">
      <c r="A99" s="6">
        <v>6.5654952855268496</v>
      </c>
    </row>
    <row r="100" spans="1:1">
      <c r="A100" s="6">
        <v>6.0694716089940632</v>
      </c>
    </row>
    <row r="101" spans="1:1">
      <c r="A101" s="6">
        <v>9.4195911592990171</v>
      </c>
    </row>
  </sheetData>
  <mergeCells count="16">
    <mergeCell ref="V71:W71"/>
    <mergeCell ref="X27:AB27"/>
    <mergeCell ref="V59:W59"/>
    <mergeCell ref="V60:W60"/>
    <mergeCell ref="V61:W61"/>
    <mergeCell ref="V62:W62"/>
    <mergeCell ref="V63:W63"/>
    <mergeCell ref="V64:W64"/>
    <mergeCell ref="V65:W65"/>
    <mergeCell ref="R46:U48"/>
    <mergeCell ref="X70:Z70"/>
    <mergeCell ref="V66:W66"/>
    <mergeCell ref="V67:W67"/>
    <mergeCell ref="V68:W68"/>
    <mergeCell ref="V69:W69"/>
    <mergeCell ref="V70:W70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  <oleObjects>
    <oleObject progId="Equation.3" shapeId="1028" r:id="rId4"/>
    <oleObject progId="Equation.3" shapeId="1033" r:id="rId5"/>
    <oleObject progId="Equation.3" shapeId="1034" r:id="rId6"/>
    <oleObject progId="Equation.3" shapeId="1110" r:id="rId7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203E1703FB3040B168DBC7528CE864" ma:contentTypeVersion="3" ma:contentTypeDescription="Создание документа." ma:contentTypeScope="" ma:versionID="addfd86aee2d9f51d247360f3a144cc8">
  <xsd:schema xmlns:xsd="http://www.w3.org/2001/XMLSchema" xmlns:p="http://schemas.microsoft.com/office/2006/metadata/properties" xmlns:ns2="e6751377-7039-440d-9a16-ac692443336e" targetNamespace="http://schemas.microsoft.com/office/2006/metadata/properties" ma:root="true" ma:fieldsID="65103c31a647f918d8733dc2fc8d2042" ns2:_="">
    <xsd:import namespace="e6751377-7039-440d-9a16-ac692443336e"/>
    <xsd:element name="properties">
      <xsd:complexType>
        <xsd:sequence>
          <xsd:element name="documentManagement">
            <xsd:complexType>
              <xsd:all>
                <xsd:element ref="ns2:_x0422__x0438__x043f__x0020__x0437__x0430__x0434__x0430__x043d__x0438__x044f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6751377-7039-440d-9a16-ac692443336e" elementFormDefault="qualified">
    <xsd:import namespace="http://schemas.microsoft.com/office/2006/documentManagement/types"/>
    <xsd:element name="_x0422__x0438__x043f__x0020__x0437__x0430__x0434__x0430__x043d__x0438__x044f_" ma:index="8" nillable="true" ma:displayName="Тип задания" ma:description="выберите тип своей работы при загрузке файла в папку &quot;Контрольные задания&quot;" ma:list="{F1ECFF7D-F32E-40E2-B5D3-0BF084AB9F4E}" ma:internalName="_x0422__x0438__x043f__x0020__x0437__x0430__x0434__x0430__x043d__x0438__x044f_" ma:readOnly="false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 работы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x0422__x0438__x043f__x0020__x0437__x0430__x0434__x0430__x043d__x0438__x044f_ xmlns="e6751377-7039-440d-9a16-ac692443336e">1</_x0422__x0438__x043f__x0020__x0437__x0430__x0434__x0430__x043d__x0438__x044f_>
  </documentManagement>
</p:properties>
</file>

<file path=customXml/itemProps1.xml><?xml version="1.0" encoding="utf-8"?>
<ds:datastoreItem xmlns:ds="http://schemas.openxmlformats.org/officeDocument/2006/customXml" ds:itemID="{0232653D-FC6B-46E7-BDA2-ACFCD2D22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751377-7039-440d-9a16-ac692443336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717CE5E-EC34-4E80-B5A4-728A0FA57D7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33463D6-7D23-4D60-932C-A93ECFF1ABB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23AB679-D947-4AFE-9D03-23A3196417D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Контрольная работа №1</dc:title>
  <dc:creator>Роман</dc:creator>
  <cp:lastModifiedBy>Роман</cp:lastModifiedBy>
  <dcterms:created xsi:type="dcterms:W3CDTF">2010-03-03T22:44:07Z</dcterms:created>
  <dcterms:modified xsi:type="dcterms:W3CDTF">2010-08-01T16:50:46Z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